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C\Desktop\제안서양식\SM\"/>
    </mc:Choice>
  </mc:AlternateContent>
  <xr:revisionPtr revIDLastSave="0" documentId="13_ncr:1_{FF68A262-8E15-4304-980A-88054CAB4842}" xr6:coauthVersionLast="47" xr6:coauthVersionMax="47" xr10:uidLastSave="{00000000-0000-0000-0000-000000000000}"/>
  <bookViews>
    <workbookView xWindow="-28920" yWindow="-2385" windowWidth="29040" windowHeight="15840" activeTab="2" xr2:uid="{00000000-000D-0000-FFFF-FFFF00000000}"/>
  </bookViews>
  <sheets>
    <sheet name="상한제" sheetId="20" r:id="rId1"/>
    <sheet name="수익성 분석표 (현물거래-지출)" sheetId="14" r:id="rId2"/>
    <sheet name="수익성 분석표(비용첨가)" sheetId="21" r:id="rId3"/>
    <sheet name="수익성 분석표 (장기계약-지출)" sheetId="15" r:id="rId4"/>
    <sheet name="수익성 분석기" sheetId="11" r:id="rId5"/>
    <sheet name="설치비" sheetId="7" r:id="rId6"/>
    <sheet name="Sheet2" sheetId="22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" i="21" l="1"/>
  <c r="I28" i="21"/>
  <c r="H28" i="21"/>
  <c r="G27" i="21"/>
  <c r="C27" i="21"/>
  <c r="G26" i="21"/>
  <c r="C26" i="21"/>
  <c r="G25" i="21"/>
  <c r="C25" i="21"/>
  <c r="G24" i="21"/>
  <c r="C24" i="21"/>
  <c r="G23" i="21"/>
  <c r="C23" i="21"/>
  <c r="G22" i="21"/>
  <c r="C22" i="21"/>
  <c r="G21" i="21"/>
  <c r="C21" i="21"/>
  <c r="G20" i="21"/>
  <c r="C20" i="21"/>
  <c r="G19" i="21"/>
  <c r="C19" i="21"/>
  <c r="G18" i="21"/>
  <c r="C18" i="21"/>
  <c r="G16" i="21"/>
  <c r="C16" i="21"/>
  <c r="G15" i="21"/>
  <c r="C15" i="21"/>
  <c r="G14" i="21"/>
  <c r="C14" i="21"/>
  <c r="G13" i="21"/>
  <c r="C13" i="21"/>
  <c r="G12" i="21"/>
  <c r="C12" i="21"/>
  <c r="G11" i="21"/>
  <c r="C11" i="21"/>
  <c r="G10" i="21"/>
  <c r="C10" i="21"/>
  <c r="G9" i="21"/>
  <c r="C9" i="21"/>
  <c r="G8" i="21"/>
  <c r="C8" i="21"/>
  <c r="B8" i="21"/>
  <c r="B9" i="21" s="1"/>
  <c r="C7" i="21"/>
  <c r="E7" i="21" s="1"/>
  <c r="F7" i="21" s="1"/>
  <c r="J15" i="21"/>
  <c r="D7" i="14"/>
  <c r="D9" i="14" s="1"/>
  <c r="C7" i="14"/>
  <c r="I7" i="14"/>
  <c r="C17" i="14"/>
  <c r="C18" i="14"/>
  <c r="C19" i="14"/>
  <c r="C20" i="14"/>
  <c r="C21" i="14"/>
  <c r="C22" i="14"/>
  <c r="C23" i="14"/>
  <c r="C24" i="14"/>
  <c r="C25" i="14"/>
  <c r="C26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BP5" i="11"/>
  <c r="BX8" i="11" s="1"/>
  <c r="I9" i="15"/>
  <c r="CG5" i="11"/>
  <c r="C7" i="15"/>
  <c r="H27" i="20"/>
  <c r="G26" i="20"/>
  <c r="C26" i="20"/>
  <c r="G25" i="20"/>
  <c r="C25" i="20"/>
  <c r="G24" i="20"/>
  <c r="C24" i="20"/>
  <c r="G23" i="20"/>
  <c r="C23" i="20"/>
  <c r="G22" i="20"/>
  <c r="C22" i="20"/>
  <c r="G21" i="20"/>
  <c r="C21" i="20"/>
  <c r="G20" i="20"/>
  <c r="C20" i="20"/>
  <c r="G19" i="20"/>
  <c r="C19" i="20"/>
  <c r="G18" i="20"/>
  <c r="C18" i="20"/>
  <c r="G17" i="20"/>
  <c r="C17" i="20"/>
  <c r="I16" i="20"/>
  <c r="G16" i="20"/>
  <c r="C16" i="20"/>
  <c r="I15" i="20"/>
  <c r="G15" i="20"/>
  <c r="C15" i="20"/>
  <c r="I14" i="20"/>
  <c r="G14" i="20"/>
  <c r="C14" i="20"/>
  <c r="I13" i="20"/>
  <c r="G13" i="20"/>
  <c r="C13" i="20"/>
  <c r="I12" i="20"/>
  <c r="G12" i="20"/>
  <c r="C12" i="20"/>
  <c r="O11" i="20"/>
  <c r="I11" i="20"/>
  <c r="G11" i="20"/>
  <c r="C11" i="20"/>
  <c r="I10" i="20"/>
  <c r="G10" i="20"/>
  <c r="C10" i="20"/>
  <c r="I9" i="20"/>
  <c r="G9" i="20"/>
  <c r="C9" i="20"/>
  <c r="I8" i="20"/>
  <c r="G8" i="20"/>
  <c r="C8" i="20"/>
  <c r="B8" i="20"/>
  <c r="B9" i="20" s="1"/>
  <c r="I7" i="20"/>
  <c r="D7" i="20"/>
  <c r="C7" i="20"/>
  <c r="E7" i="20" s="1"/>
  <c r="F7" i="20" s="1"/>
  <c r="J13" i="21" l="1"/>
  <c r="J9" i="21"/>
  <c r="G28" i="21"/>
  <c r="J11" i="21"/>
  <c r="J7" i="21"/>
  <c r="J8" i="21"/>
  <c r="J10" i="21"/>
  <c r="J12" i="21"/>
  <c r="J14" i="21"/>
  <c r="J16" i="21"/>
  <c r="B10" i="21"/>
  <c r="D9" i="21"/>
  <c r="E9" i="21" s="1"/>
  <c r="F9" i="21" s="1"/>
  <c r="K9" i="21" s="1"/>
  <c r="K7" i="21"/>
  <c r="E8" i="21"/>
  <c r="F8" i="21" s="1"/>
  <c r="K8" i="21" s="1"/>
  <c r="D8" i="21"/>
  <c r="D8" i="14"/>
  <c r="I9" i="14"/>
  <c r="I14" i="14"/>
  <c r="I11" i="14"/>
  <c r="I8" i="14"/>
  <c r="I10" i="14"/>
  <c r="G27" i="14"/>
  <c r="I16" i="14"/>
  <c r="J16" i="14" s="1"/>
  <c r="I15" i="14"/>
  <c r="I13" i="14"/>
  <c r="I8" i="15"/>
  <c r="I7" i="15"/>
  <c r="I16" i="15"/>
  <c r="I15" i="15"/>
  <c r="I13" i="15"/>
  <c r="I12" i="15"/>
  <c r="I14" i="15"/>
  <c r="I11" i="15"/>
  <c r="I10" i="15"/>
  <c r="I12" i="14"/>
  <c r="G27" i="20"/>
  <c r="I27" i="20"/>
  <c r="J7" i="20"/>
  <c r="B10" i="20"/>
  <c r="B11" i="20" s="1"/>
  <c r="D9" i="20"/>
  <c r="E9" i="20" s="1"/>
  <c r="F9" i="20" s="1"/>
  <c r="J9" i="20" s="1"/>
  <c r="K4" i="20"/>
  <c r="D10" i="20"/>
  <c r="E10" i="20" s="1"/>
  <c r="F10" i="20" s="1"/>
  <c r="J10" i="20" s="1"/>
  <c r="D8" i="20"/>
  <c r="E8" i="20" s="1"/>
  <c r="F8" i="20" s="1"/>
  <c r="J8" i="20" s="1"/>
  <c r="AD64" i="11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8" i="15"/>
  <c r="T130" i="11"/>
  <c r="D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B8" i="15"/>
  <c r="B9" i="15" s="1"/>
  <c r="B10" i="15" s="1"/>
  <c r="H27" i="15"/>
  <c r="O11" i="15"/>
  <c r="H27" i="14"/>
  <c r="C16" i="14"/>
  <c r="C15" i="14"/>
  <c r="C14" i="14"/>
  <c r="C13" i="14"/>
  <c r="C12" i="14"/>
  <c r="C11" i="14"/>
  <c r="C10" i="14"/>
  <c r="C9" i="14"/>
  <c r="C8" i="14"/>
  <c r="B8" i="14"/>
  <c r="B9" i="14" s="1"/>
  <c r="B10" i="14" s="1"/>
  <c r="AJ46" i="11"/>
  <c r="S89" i="11"/>
  <c r="E135" i="11"/>
  <c r="AL107" i="11"/>
  <c r="H107" i="11"/>
  <c r="AL104" i="11"/>
  <c r="H104" i="11"/>
  <c r="AD55" i="11"/>
  <c r="B3" i="7"/>
  <c r="B4" i="7" s="1"/>
  <c r="J28" i="21" l="1"/>
  <c r="B11" i="21"/>
  <c r="D10" i="21"/>
  <c r="E10" i="21" s="1"/>
  <c r="F10" i="21" s="1"/>
  <c r="K10" i="21" s="1"/>
  <c r="D9" i="15"/>
  <c r="E9" i="15" s="1"/>
  <c r="F9" i="15" s="1"/>
  <c r="J9" i="15" s="1"/>
  <c r="B12" i="20"/>
  <c r="D11" i="20"/>
  <c r="E11" i="20" s="1"/>
  <c r="F11" i="20" s="1"/>
  <c r="J11" i="20" s="1"/>
  <c r="E7" i="14"/>
  <c r="F7" i="14" s="1"/>
  <c r="J7" i="14" s="1"/>
  <c r="G27" i="15"/>
  <c r="I27" i="15"/>
  <c r="E7" i="15"/>
  <c r="F7" i="15" s="1"/>
  <c r="D8" i="15"/>
  <c r="E8" i="15" s="1"/>
  <c r="F8" i="15" s="1"/>
  <c r="J8" i="15" s="1"/>
  <c r="I27" i="14"/>
  <c r="D10" i="15"/>
  <c r="E10" i="15" s="1"/>
  <c r="F10" i="15" s="1"/>
  <c r="B11" i="15"/>
  <c r="E8" i="14"/>
  <c r="F8" i="14" s="1"/>
  <c r="J8" i="14" s="1"/>
  <c r="D10" i="14"/>
  <c r="E10" i="14" s="1"/>
  <c r="F10" i="14" s="1"/>
  <c r="J10" i="14" s="1"/>
  <c r="B11" i="14"/>
  <c r="E9" i="14"/>
  <c r="F9" i="14" s="1"/>
  <c r="J9" i="14" s="1"/>
  <c r="BX16" i="11"/>
  <c r="BX10" i="11"/>
  <c r="J113" i="11" s="1"/>
  <c r="BX12" i="11"/>
  <c r="BX14" i="11"/>
  <c r="W93" i="11"/>
  <c r="BX18" i="11"/>
  <c r="AN113" i="11" s="1"/>
  <c r="A151" i="11"/>
  <c r="Q151" i="11" s="1"/>
  <c r="B5" i="7"/>
  <c r="B6" i="7" s="1"/>
  <c r="B7" i="7" s="1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12" i="21" l="1"/>
  <c r="D11" i="21"/>
  <c r="E11" i="21" s="1"/>
  <c r="F11" i="21" s="1"/>
  <c r="K11" i="21" s="1"/>
  <c r="D12" i="20"/>
  <c r="E12" i="20" s="1"/>
  <c r="F12" i="20" s="1"/>
  <c r="J12" i="20" s="1"/>
  <c r="B13" i="20"/>
  <c r="B12" i="15"/>
  <c r="D11" i="15"/>
  <c r="E11" i="15" s="1"/>
  <c r="F11" i="15" s="1"/>
  <c r="J10" i="15"/>
  <c r="J7" i="15"/>
  <c r="D11" i="14"/>
  <c r="E11" i="14" s="1"/>
  <c r="F11" i="14" s="1"/>
  <c r="J11" i="14" s="1"/>
  <c r="B12" i="14"/>
  <c r="CE17" i="11"/>
  <c r="CE13" i="11"/>
  <c r="CX13" i="11" s="1"/>
  <c r="CE9" i="11"/>
  <c r="CX9" i="11" s="1"/>
  <c r="AE113" i="11"/>
  <c r="A113" i="11"/>
  <c r="C21" i="7"/>
  <c r="B13" i="21" l="1"/>
  <c r="D12" i="21"/>
  <c r="E12" i="21" s="1"/>
  <c r="F12" i="21" s="1"/>
  <c r="B14" i="20"/>
  <c r="D13" i="20"/>
  <c r="E13" i="20" s="1"/>
  <c r="F13" i="20" s="1"/>
  <c r="J13" i="20" s="1"/>
  <c r="CK17" i="11"/>
  <c r="AZ141" i="11" s="1"/>
  <c r="CX17" i="11"/>
  <c r="AZ151" i="11" s="1"/>
  <c r="D12" i="15"/>
  <c r="E12" i="15" s="1"/>
  <c r="F12" i="15" s="1"/>
  <c r="B13" i="15"/>
  <c r="J11" i="15"/>
  <c r="B13" i="14"/>
  <c r="D12" i="14"/>
  <c r="E12" i="14" s="1"/>
  <c r="F12" i="14" s="1"/>
  <c r="J12" i="14" s="1"/>
  <c r="AL151" i="11"/>
  <c r="AZ136" i="11"/>
  <c r="S113" i="11"/>
  <c r="CQ9" i="11"/>
  <c r="AL146" i="11" s="1"/>
  <c r="CQ17" i="11"/>
  <c r="AZ146" i="11" s="1"/>
  <c r="AW113" i="11"/>
  <c r="CK9" i="11"/>
  <c r="AL142" i="11" s="1"/>
  <c r="AL136" i="11"/>
  <c r="AD73" i="11"/>
  <c r="CQ13" i="11"/>
  <c r="AS146" i="11" s="1"/>
  <c r="AS151" i="11"/>
  <c r="CK13" i="11"/>
  <c r="AS142" i="11" s="1"/>
  <c r="AS137" i="11"/>
  <c r="B14" i="21" l="1"/>
  <c r="D13" i="21"/>
  <c r="E13" i="21" s="1"/>
  <c r="F13" i="21" s="1"/>
  <c r="K13" i="21" s="1"/>
  <c r="K12" i="21"/>
  <c r="B15" i="20"/>
  <c r="D14" i="20"/>
  <c r="E14" i="20" s="1"/>
  <c r="F14" i="20" s="1"/>
  <c r="B14" i="15"/>
  <c r="D13" i="15"/>
  <c r="E13" i="15" s="1"/>
  <c r="F13" i="15" s="1"/>
  <c r="J12" i="15"/>
  <c r="B14" i="14"/>
  <c r="D13" i="14"/>
  <c r="E13" i="14" s="1"/>
  <c r="F13" i="14" s="1"/>
  <c r="J13" i="14" s="1"/>
  <c r="B15" i="21" l="1"/>
  <c r="D14" i="21"/>
  <c r="E14" i="21" s="1"/>
  <c r="F14" i="21" s="1"/>
  <c r="J14" i="20"/>
  <c r="B16" i="20"/>
  <c r="D15" i="20"/>
  <c r="E15" i="20" s="1"/>
  <c r="F15" i="20" s="1"/>
  <c r="J15" i="20" s="1"/>
  <c r="D14" i="15"/>
  <c r="E14" i="15" s="1"/>
  <c r="F14" i="15" s="1"/>
  <c r="B15" i="15"/>
  <c r="J13" i="15"/>
  <c r="D14" i="14"/>
  <c r="E14" i="14" s="1"/>
  <c r="F14" i="14" s="1"/>
  <c r="J14" i="14" s="1"/>
  <c r="B15" i="14"/>
  <c r="K14" i="21" l="1"/>
  <c r="B16" i="21"/>
  <c r="D15" i="21"/>
  <c r="E15" i="21" s="1"/>
  <c r="F15" i="21" s="1"/>
  <c r="K15" i="21" s="1"/>
  <c r="B17" i="20"/>
  <c r="D16" i="20"/>
  <c r="E16" i="20" s="1"/>
  <c r="F16" i="20" s="1"/>
  <c r="J16" i="20" s="1"/>
  <c r="D15" i="15"/>
  <c r="E15" i="15" s="1"/>
  <c r="F15" i="15" s="1"/>
  <c r="B16" i="15"/>
  <c r="J14" i="15"/>
  <c r="D15" i="14"/>
  <c r="E15" i="14" s="1"/>
  <c r="F15" i="14" s="1"/>
  <c r="J15" i="14" s="1"/>
  <c r="B16" i="14"/>
  <c r="B18" i="21" l="1"/>
  <c r="D16" i="21"/>
  <c r="E16" i="21" s="1"/>
  <c r="F16" i="21" s="1"/>
  <c r="B18" i="20"/>
  <c r="D17" i="20"/>
  <c r="E17" i="20" s="1"/>
  <c r="F17" i="20" s="1"/>
  <c r="J17" i="20" s="1"/>
  <c r="B17" i="15"/>
  <c r="D16" i="15"/>
  <c r="E16" i="15" s="1"/>
  <c r="F16" i="15" s="1"/>
  <c r="J15" i="15"/>
  <c r="B17" i="14"/>
  <c r="D16" i="14"/>
  <c r="E16" i="14" s="1"/>
  <c r="F16" i="14" s="1"/>
  <c r="K16" i="21" l="1"/>
  <c r="K17" i="21" s="1"/>
  <c r="F17" i="21"/>
  <c r="B19" i="21"/>
  <c r="D18" i="21"/>
  <c r="E18" i="21" s="1"/>
  <c r="F18" i="21" s="1"/>
  <c r="K18" i="21" s="1"/>
  <c r="D18" i="20"/>
  <c r="E18" i="20" s="1"/>
  <c r="F18" i="20" s="1"/>
  <c r="J18" i="20" s="1"/>
  <c r="B19" i="20"/>
  <c r="D17" i="15"/>
  <c r="E17" i="15" s="1"/>
  <c r="F17" i="15" s="1"/>
  <c r="B18" i="15"/>
  <c r="J16" i="15"/>
  <c r="B18" i="14"/>
  <c r="D17" i="14"/>
  <c r="E17" i="14" s="1"/>
  <c r="F17" i="14" s="1"/>
  <c r="J17" i="14" s="1"/>
  <c r="B20" i="21" l="1"/>
  <c r="D19" i="21"/>
  <c r="E19" i="21" s="1"/>
  <c r="F19" i="21" s="1"/>
  <c r="K19" i="21" s="1"/>
  <c r="B20" i="20"/>
  <c r="D19" i="20"/>
  <c r="E19" i="20" s="1"/>
  <c r="F19" i="20" s="1"/>
  <c r="J19" i="20" s="1"/>
  <c r="B19" i="15"/>
  <c r="D18" i="15"/>
  <c r="E18" i="15" s="1"/>
  <c r="F18" i="15" s="1"/>
  <c r="J17" i="15"/>
  <c r="B19" i="14"/>
  <c r="D18" i="14"/>
  <c r="E18" i="14" s="1"/>
  <c r="F18" i="14" s="1"/>
  <c r="J18" i="14" s="1"/>
  <c r="B21" i="21" l="1"/>
  <c r="D20" i="21"/>
  <c r="E20" i="21" s="1"/>
  <c r="F20" i="21" s="1"/>
  <c r="K20" i="21" s="1"/>
  <c r="B21" i="20"/>
  <c r="D20" i="20"/>
  <c r="E20" i="20" s="1"/>
  <c r="F20" i="20" s="1"/>
  <c r="J20" i="20" s="1"/>
  <c r="D19" i="15"/>
  <c r="E19" i="15" s="1"/>
  <c r="F19" i="15" s="1"/>
  <c r="B20" i="15"/>
  <c r="J18" i="15"/>
  <c r="B20" i="14"/>
  <c r="D19" i="14"/>
  <c r="E19" i="14" s="1"/>
  <c r="F19" i="14" s="1"/>
  <c r="J19" i="14" s="1"/>
  <c r="B22" i="21" l="1"/>
  <c r="D21" i="21"/>
  <c r="E21" i="21" s="1"/>
  <c r="F21" i="21" s="1"/>
  <c r="K21" i="21" s="1"/>
  <c r="B22" i="20"/>
  <c r="D21" i="20"/>
  <c r="E21" i="20" s="1"/>
  <c r="F21" i="20" s="1"/>
  <c r="J21" i="20" s="1"/>
  <c r="D20" i="15"/>
  <c r="E20" i="15" s="1"/>
  <c r="F20" i="15" s="1"/>
  <c r="B21" i="15"/>
  <c r="J19" i="15"/>
  <c r="B21" i="14"/>
  <c r="D20" i="14"/>
  <c r="E20" i="14" s="1"/>
  <c r="F20" i="14" s="1"/>
  <c r="J20" i="14" s="1"/>
  <c r="B23" i="21" l="1"/>
  <c r="D22" i="21"/>
  <c r="E22" i="21" s="1"/>
  <c r="F22" i="21" s="1"/>
  <c r="K22" i="21" s="1"/>
  <c r="B23" i="20"/>
  <c r="D22" i="20"/>
  <c r="E22" i="20" s="1"/>
  <c r="F22" i="20" s="1"/>
  <c r="J22" i="20" s="1"/>
  <c r="B22" i="15"/>
  <c r="D21" i="15"/>
  <c r="E21" i="15" s="1"/>
  <c r="F21" i="15" s="1"/>
  <c r="J20" i="15"/>
  <c r="B22" i="14"/>
  <c r="D21" i="14"/>
  <c r="E21" i="14" s="1"/>
  <c r="F21" i="14" s="1"/>
  <c r="J21" i="14" s="1"/>
  <c r="B24" i="21" l="1"/>
  <c r="D23" i="21"/>
  <c r="E23" i="21" s="1"/>
  <c r="F23" i="21" s="1"/>
  <c r="K23" i="21" s="1"/>
  <c r="B24" i="20"/>
  <c r="D23" i="20"/>
  <c r="E23" i="20" s="1"/>
  <c r="F23" i="20" s="1"/>
  <c r="J23" i="20" s="1"/>
  <c r="D22" i="15"/>
  <c r="E22" i="15" s="1"/>
  <c r="F22" i="15" s="1"/>
  <c r="B23" i="15"/>
  <c r="J21" i="15"/>
  <c r="B23" i="14"/>
  <c r="D22" i="14"/>
  <c r="E22" i="14" s="1"/>
  <c r="F22" i="14" s="1"/>
  <c r="J22" i="14" s="1"/>
  <c r="B25" i="21" l="1"/>
  <c r="D24" i="21"/>
  <c r="E24" i="21" s="1"/>
  <c r="F24" i="21" s="1"/>
  <c r="K24" i="21" s="1"/>
  <c r="B25" i="20"/>
  <c r="D24" i="20"/>
  <c r="E24" i="20" s="1"/>
  <c r="F24" i="20" s="1"/>
  <c r="J24" i="20" s="1"/>
  <c r="B24" i="15"/>
  <c r="D23" i="15"/>
  <c r="E23" i="15" s="1"/>
  <c r="F23" i="15" s="1"/>
  <c r="J22" i="15"/>
  <c r="B24" i="14"/>
  <c r="D23" i="14"/>
  <c r="E23" i="14" s="1"/>
  <c r="F23" i="14" s="1"/>
  <c r="J23" i="14" s="1"/>
  <c r="B26" i="21" l="1"/>
  <c r="D25" i="21"/>
  <c r="E25" i="21" s="1"/>
  <c r="F25" i="21" s="1"/>
  <c r="K25" i="21" s="1"/>
  <c r="D25" i="20"/>
  <c r="E25" i="20" s="1"/>
  <c r="F25" i="20" s="1"/>
  <c r="J25" i="20" s="1"/>
  <c r="B26" i="20"/>
  <c r="D26" i="20" s="1"/>
  <c r="E26" i="20" s="1"/>
  <c r="F26" i="20" s="1"/>
  <c r="D24" i="15"/>
  <c r="E24" i="15" s="1"/>
  <c r="F24" i="15" s="1"/>
  <c r="B25" i="15"/>
  <c r="J23" i="15"/>
  <c r="B25" i="14"/>
  <c r="D24" i="14"/>
  <c r="E24" i="14" s="1"/>
  <c r="F24" i="14" s="1"/>
  <c r="J24" i="14" s="1"/>
  <c r="B27" i="21" l="1"/>
  <c r="D27" i="21" s="1"/>
  <c r="E27" i="21" s="1"/>
  <c r="F27" i="21" s="1"/>
  <c r="D26" i="21"/>
  <c r="E26" i="21" s="1"/>
  <c r="F26" i="21" s="1"/>
  <c r="K26" i="21" s="1"/>
  <c r="J26" i="20"/>
  <c r="J27" i="20" s="1"/>
  <c r="F27" i="20"/>
  <c r="B26" i="15"/>
  <c r="D26" i="15" s="1"/>
  <c r="E26" i="15" s="1"/>
  <c r="F26" i="15" s="1"/>
  <c r="D25" i="15"/>
  <c r="E25" i="15" s="1"/>
  <c r="F25" i="15" s="1"/>
  <c r="J24" i="15"/>
  <c r="B26" i="14"/>
  <c r="D26" i="14" s="1"/>
  <c r="E26" i="14" s="1"/>
  <c r="F26" i="14" s="1"/>
  <c r="D25" i="14"/>
  <c r="E25" i="14" s="1"/>
  <c r="F25" i="14" s="1"/>
  <c r="J25" i="14" s="1"/>
  <c r="F28" i="21" l="1"/>
  <c r="K27" i="21"/>
  <c r="K28" i="21" s="1"/>
  <c r="F27" i="14"/>
  <c r="J26" i="14"/>
  <c r="J27" i="14" s="1"/>
  <c r="F27" i="15"/>
  <c r="J26" i="15"/>
  <c r="J25" i="15"/>
  <c r="J27" i="15" l="1"/>
</calcChain>
</file>

<file path=xl/sharedStrings.xml><?xml version="1.0" encoding="utf-8"?>
<sst xmlns="http://schemas.openxmlformats.org/spreadsheetml/2006/main" count="408" uniqueCount="139">
  <si>
    <t>모듈 효율에 따른 수익성 분석</t>
    <phoneticPr fontId="1" type="noConversion"/>
  </si>
  <si>
    <t>발전소 내역</t>
    <phoneticPr fontId="1" type="noConversion"/>
  </si>
  <si>
    <t>용량(Kw)</t>
    <phoneticPr fontId="1" type="noConversion"/>
  </si>
  <si>
    <t>발전시간</t>
    <phoneticPr fontId="1" type="noConversion"/>
  </si>
  <si>
    <t>사용모듈</t>
    <phoneticPr fontId="1" type="noConversion"/>
  </si>
  <si>
    <t>양면모듈</t>
    <phoneticPr fontId="1" type="noConversion"/>
  </si>
  <si>
    <t>저감율(연)</t>
    <phoneticPr fontId="1" type="noConversion"/>
  </si>
  <si>
    <t>REC / SMP 전력거래소</t>
    <phoneticPr fontId="1" type="noConversion"/>
  </si>
  <si>
    <t>SMP</t>
    <phoneticPr fontId="1" type="noConversion"/>
  </si>
  <si>
    <t>REC</t>
    <phoneticPr fontId="1" type="noConversion"/>
  </si>
  <si>
    <t>구 분</t>
    <phoneticPr fontId="1" type="noConversion"/>
  </si>
  <si>
    <t>효율</t>
    <phoneticPr fontId="1" type="noConversion"/>
  </si>
  <si>
    <t>매전단가</t>
    <phoneticPr fontId="1" type="noConversion"/>
  </si>
  <si>
    <t>월 발전량</t>
    <phoneticPr fontId="1" type="noConversion"/>
  </si>
  <si>
    <t>1년차</t>
    <phoneticPr fontId="1" type="noConversion"/>
  </si>
  <si>
    <t>월 발전수익금</t>
    <phoneticPr fontId="1" type="noConversion"/>
  </si>
  <si>
    <t>연 발전수익금</t>
    <phoneticPr fontId="1" type="noConversion"/>
  </si>
  <si>
    <t>현물거래</t>
    <phoneticPr fontId="1" type="noConversion"/>
  </si>
  <si>
    <t>장기계약</t>
    <phoneticPr fontId="1" type="noConversion"/>
  </si>
  <si>
    <t>2년차</t>
  </si>
  <si>
    <t>3년차</t>
  </si>
  <si>
    <t>4년차</t>
  </si>
  <si>
    <t>5년차</t>
  </si>
  <si>
    <t>6년차</t>
  </si>
  <si>
    <t>7년차</t>
  </si>
  <si>
    <t>8년차</t>
  </si>
  <si>
    <t>9년차</t>
  </si>
  <si>
    <t>10년차</t>
  </si>
  <si>
    <t>11년차</t>
  </si>
  <si>
    <t>12년차</t>
  </si>
  <si>
    <t>13년차</t>
  </si>
  <si>
    <t>14년차</t>
  </si>
  <si>
    <t>15년차</t>
  </si>
  <si>
    <t>16년차</t>
  </si>
  <si>
    <t>17년차</t>
  </si>
  <si>
    <t>18년차</t>
  </si>
  <si>
    <t>19년차</t>
  </si>
  <si>
    <t>20년차</t>
  </si>
  <si>
    <t>합계</t>
    <phoneticPr fontId="1" type="noConversion"/>
  </si>
  <si>
    <t>발전일 365일</t>
    <phoneticPr fontId="1" type="noConversion"/>
  </si>
  <si>
    <t>사용전 검사 후 90%</t>
    <phoneticPr fontId="1" type="noConversion"/>
  </si>
  <si>
    <t>계 약 금</t>
    <phoneticPr fontId="1" type="noConversion"/>
  </si>
  <si>
    <t>잔     금</t>
    <phoneticPr fontId="1" type="noConversion"/>
  </si>
  <si>
    <t>총 공사금액</t>
    <phoneticPr fontId="1" type="noConversion"/>
  </si>
  <si>
    <t>원</t>
    <phoneticPr fontId="1" type="noConversion"/>
  </si>
  <si>
    <t>주소</t>
    <phoneticPr fontId="1" type="noConversion"/>
  </si>
  <si>
    <t>설치용량</t>
    <phoneticPr fontId="1" type="noConversion"/>
  </si>
  <si>
    <t>공사금액</t>
    <phoneticPr fontId="1" type="noConversion"/>
  </si>
  <si>
    <t>월 상환금액</t>
    <phoneticPr fontId="1" type="noConversion"/>
  </si>
  <si>
    <t>금리</t>
    <phoneticPr fontId="1" type="noConversion"/>
  </si>
  <si>
    <t xml:space="preserve"> 계통 연계비 별도</t>
    <phoneticPr fontId="1" type="noConversion"/>
  </si>
  <si>
    <t>10년 원금이자 분할 상환 - 월상환액 :</t>
    <phoneticPr fontId="1" type="noConversion"/>
  </si>
  <si>
    <t>현물 거래</t>
    <phoneticPr fontId="1" type="noConversion"/>
  </si>
  <si>
    <t>단위 : 원정</t>
    <phoneticPr fontId="1" type="noConversion"/>
  </si>
  <si>
    <t>월 발전수익</t>
    <phoneticPr fontId="1" type="noConversion"/>
  </si>
  <si>
    <t>투자회수기간</t>
    <phoneticPr fontId="1" type="noConversion"/>
  </si>
  <si>
    <t>현물</t>
    <phoneticPr fontId="1" type="noConversion"/>
  </si>
  <si>
    <t>%</t>
    <phoneticPr fontId="1" type="noConversion"/>
  </si>
  <si>
    <t>개월</t>
    <phoneticPr fontId="1" type="noConversion"/>
  </si>
  <si>
    <t>안정화</t>
    <phoneticPr fontId="1" type="noConversion"/>
  </si>
  <si>
    <t>70KW 미만</t>
    <phoneticPr fontId="1" type="noConversion"/>
  </si>
  <si>
    <t>70KW 이상</t>
    <phoneticPr fontId="1" type="noConversion"/>
  </si>
  <si>
    <t>(KWP)</t>
    <phoneticPr fontId="1" type="noConversion"/>
  </si>
  <si>
    <t>KW</t>
    <phoneticPr fontId="1" type="noConversion"/>
  </si>
  <si>
    <t>발전 예상 시간</t>
    <phoneticPr fontId="1" type="noConversion"/>
  </si>
  <si>
    <t>양면모듈사용시 : 효율 +7 %</t>
    <phoneticPr fontId="1" type="noConversion"/>
  </si>
  <si>
    <t>4.0  시간</t>
    <phoneticPr fontId="1" type="noConversion"/>
  </si>
  <si>
    <t>월평균 전기생산량</t>
    <phoneticPr fontId="1" type="noConversion"/>
  </si>
  <si>
    <t>현대양면,탄소2등급 모듈</t>
    <phoneticPr fontId="1" type="noConversion"/>
  </si>
  <si>
    <t>현물 단가</t>
    <phoneticPr fontId="1" type="noConversion"/>
  </si>
  <si>
    <t>2022년 9월21기준</t>
    <phoneticPr fontId="1" type="noConversion"/>
  </si>
  <si>
    <t>월평균 수입</t>
    <phoneticPr fontId="1" type="noConversion"/>
  </si>
  <si>
    <t>REC가중치 - 1.5적용</t>
    <phoneticPr fontId="1" type="noConversion"/>
  </si>
  <si>
    <t>건축물 가중치 1.5적용</t>
    <phoneticPr fontId="1" type="noConversion"/>
  </si>
  <si>
    <t xml:space="preserve">RPS </t>
    <phoneticPr fontId="1" type="noConversion"/>
  </si>
  <si>
    <t>월 전기생산량 :</t>
    <phoneticPr fontId="1" type="noConversion"/>
  </si>
  <si>
    <t>(현대 양면 탄소2등급 모듈)</t>
    <phoneticPr fontId="1" type="noConversion"/>
  </si>
  <si>
    <t>2. 20년 장기계약</t>
    <phoneticPr fontId="1" type="noConversion"/>
  </si>
  <si>
    <t>1. 현물거래</t>
    <phoneticPr fontId="1" type="noConversion"/>
  </si>
  <si>
    <t>SMP : 한국전력 판매  /  REC : 전력거래소 판매</t>
    <phoneticPr fontId="1" type="noConversion"/>
  </si>
  <si>
    <t>장기계약 단가 - 탄소2등급 기준단가 : 156,901</t>
    <phoneticPr fontId="1" type="noConversion"/>
  </si>
  <si>
    <t>월 수익금</t>
    <phoneticPr fontId="1" type="noConversion"/>
  </si>
  <si>
    <t>SMP단가</t>
    <phoneticPr fontId="1" type="noConversion"/>
  </si>
  <si>
    <t>REC단가</t>
    <phoneticPr fontId="1" type="noConversion"/>
  </si>
  <si>
    <t>원 / KW</t>
    <phoneticPr fontId="1" type="noConversion"/>
  </si>
  <si>
    <t>*22년 상반기       고정가격계약</t>
    <phoneticPr fontId="1" type="noConversion"/>
  </si>
  <si>
    <t>사업부지 :</t>
    <phoneticPr fontId="1" type="noConversion"/>
  </si>
  <si>
    <t>*22년 9월 21일 기준</t>
    <phoneticPr fontId="1" type="noConversion"/>
  </si>
  <si>
    <t>계약시 10% 납입</t>
    <phoneticPr fontId="1" type="noConversion"/>
  </si>
  <si>
    <t>연 수익률</t>
    <phoneticPr fontId="1" type="noConversion"/>
  </si>
  <si>
    <t>20년 수익금</t>
    <phoneticPr fontId="1" type="noConversion"/>
  </si>
  <si>
    <t>시장 안정화 
예상수익</t>
    <phoneticPr fontId="1" type="noConversion"/>
  </si>
  <si>
    <t xml:space="preserve"> 태양광 발전 수익</t>
    <phoneticPr fontId="1" type="noConversion"/>
  </si>
  <si>
    <t>kW</t>
    <phoneticPr fontId="1" type="noConversion"/>
  </si>
  <si>
    <t xml:space="preserve">KW </t>
    <phoneticPr fontId="1" type="noConversion"/>
  </si>
  <si>
    <t>충청남도 아산시 영인면 아산호로638번길 35-56</t>
    <phoneticPr fontId="1" type="noConversion"/>
  </si>
  <si>
    <t>안전관리자선임</t>
    <phoneticPr fontId="1" type="noConversion"/>
  </si>
  <si>
    <t>인버터 교체</t>
    <phoneticPr fontId="1" type="noConversion"/>
  </si>
  <si>
    <t>상환원리금</t>
    <phoneticPr fontId="1" type="noConversion"/>
  </si>
  <si>
    <t>순이익</t>
    <phoneticPr fontId="1" type="noConversion"/>
  </si>
  <si>
    <t>비고</t>
    <phoneticPr fontId="1" type="noConversion"/>
  </si>
  <si>
    <t>상환원리금 계산표</t>
    <phoneticPr fontId="1" type="noConversion"/>
  </si>
  <si>
    <t>70kW 미만</t>
    <phoneticPr fontId="1" type="noConversion"/>
  </si>
  <si>
    <t>연 순수익금</t>
    <phoneticPr fontId="1" type="noConversion"/>
  </si>
  <si>
    <t>사업비 구분</t>
    <phoneticPr fontId="1" type="noConversion"/>
  </si>
  <si>
    <t>총 사업비(단위/만원정)</t>
    <phoneticPr fontId="1" type="noConversion"/>
  </si>
  <si>
    <t>지 출 (연)</t>
    <phoneticPr fontId="1" type="noConversion"/>
  </si>
  <si>
    <t>인버터용량</t>
    <phoneticPr fontId="1" type="noConversion"/>
  </si>
  <si>
    <t>20kW</t>
    <phoneticPr fontId="1" type="noConversion"/>
  </si>
  <si>
    <t>30kW</t>
    <phoneticPr fontId="1" type="noConversion"/>
  </si>
  <si>
    <t>40kW</t>
    <phoneticPr fontId="1" type="noConversion"/>
  </si>
  <si>
    <t>50kW</t>
    <phoneticPr fontId="1" type="noConversion"/>
  </si>
  <si>
    <t>60kW</t>
    <phoneticPr fontId="1" type="noConversion"/>
  </si>
  <si>
    <t>70kW</t>
    <phoneticPr fontId="1" type="noConversion"/>
  </si>
  <si>
    <t>100kW</t>
    <phoneticPr fontId="1" type="noConversion"/>
  </si>
  <si>
    <t>인버터금액</t>
    <phoneticPr fontId="1" type="noConversion"/>
  </si>
  <si>
    <t>인버터 계산표</t>
    <phoneticPr fontId="1" type="noConversion"/>
  </si>
  <si>
    <t>110kW</t>
    <phoneticPr fontId="1" type="noConversion"/>
  </si>
  <si>
    <t>34kW</t>
    <phoneticPr fontId="1" type="noConversion"/>
  </si>
  <si>
    <t>25kW</t>
    <phoneticPr fontId="1" type="noConversion"/>
  </si>
  <si>
    <t>대출상환종료</t>
    <phoneticPr fontId="1" type="noConversion"/>
  </si>
  <si>
    <t>인버터 교체예상</t>
    <phoneticPr fontId="1" type="noConversion"/>
  </si>
  <si>
    <t>가중치 1.5</t>
    <phoneticPr fontId="1" type="noConversion"/>
  </si>
  <si>
    <t>-</t>
    <phoneticPr fontId="1" type="noConversion"/>
  </si>
  <si>
    <t>월 상환원리금(5.8%변동)</t>
    <phoneticPr fontId="1" type="noConversion"/>
  </si>
  <si>
    <t>시장안정화 현물예상수익</t>
    <phoneticPr fontId="1" type="noConversion"/>
  </si>
  <si>
    <t>은행금리</t>
    <phoneticPr fontId="1" type="noConversion"/>
  </si>
  <si>
    <t>금융지원사업</t>
    <phoneticPr fontId="1" type="noConversion"/>
  </si>
  <si>
    <t>110kW</t>
    <phoneticPr fontId="1" type="noConversion"/>
  </si>
  <si>
    <t>월 상환원리금(2.25%변동)</t>
    <phoneticPr fontId="1" type="noConversion"/>
  </si>
  <si>
    <t>모듈 효율에 따른 수익성 분석(한화 무등급 국내생산)</t>
    <phoneticPr fontId="1" type="noConversion"/>
  </si>
  <si>
    <t>모듈 효율에 따른 수익성 분석(한화 2등급 국내생산)</t>
    <phoneticPr fontId="1" type="noConversion"/>
  </si>
  <si>
    <t>총 사업비(만원)</t>
    <phoneticPr fontId="1" type="noConversion"/>
  </si>
  <si>
    <t>월 상환원리금(5%)</t>
    <phoneticPr fontId="1" type="noConversion"/>
  </si>
  <si>
    <t>안전관리자</t>
    <phoneticPr fontId="1" type="noConversion"/>
  </si>
  <si>
    <t>보험료</t>
    <phoneticPr fontId="1" type="noConversion"/>
  </si>
  <si>
    <t>합  계</t>
    <phoneticPr fontId="1" type="noConversion"/>
  </si>
  <si>
    <t>월 상환원리금(6%변동)</t>
    <phoneticPr fontId="1" type="noConversion"/>
  </si>
  <si>
    <t>모듈 효율에 따른 수익성 분석(한화 큐셀 국내생산)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</si>
</sst>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76" formatCode="0.0"/>
    <numFmt numFmtId="177" formatCode="0.0%"/>
    <numFmt numFmtId="178" formatCode="_-* #,##0.0_-;\-* #,##0.0_-;_-* &quot;-&quot;??_-;_-@_-"/>
    <numFmt numFmtId="179" formatCode="_-* #,##0_-;\-* #,##0_-;_-* &quot;-&quot;??_-;_-@_-"/>
    <numFmt numFmtId="180" formatCode="_-* #,##0.00_-;\-* #,##0.00_-;_-* &quot;-&quot;_-;_-@_-"/>
    <numFmt numFmtId="181" formatCode="_-* #,##0.000_-;\-* #,##0.000_-;_-* &quot;-&quot;_-;_-@_-"/>
    <numFmt numFmtId="182" formatCode="#,##0.0"/>
  </numFmts>
  <fonts count="49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5"/>
      <color theme="1"/>
      <name val="맑은 고딕"/>
      <family val="3"/>
      <charset val="129"/>
      <scheme val="minor"/>
    </font>
    <font>
      <sz val="16"/>
      <color theme="1"/>
      <name val="맑은 고딕"/>
      <family val="2"/>
      <charset val="129"/>
      <scheme val="minor"/>
    </font>
    <font>
      <b/>
      <sz val="11"/>
      <color rgb="FF0070C0"/>
      <name val="맑은 고딕"/>
      <family val="3"/>
      <charset val="129"/>
      <scheme val="minor"/>
    </font>
    <font>
      <b/>
      <sz val="22"/>
      <color theme="1"/>
      <name val="맑은 고딕"/>
      <family val="3"/>
      <charset val="129"/>
      <scheme val="minor"/>
    </font>
    <font>
      <b/>
      <sz val="11"/>
      <color rgb="FF00B050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sz val="11"/>
      <color theme="1"/>
      <name val="HY목각파임B"/>
      <family val="1"/>
      <charset val="129"/>
    </font>
    <font>
      <b/>
      <sz val="18"/>
      <color theme="1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20"/>
      <color rgb="FFFF0000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6"/>
      <name val="맑은 고딕"/>
      <family val="3"/>
      <charset val="129"/>
      <scheme val="major"/>
    </font>
    <font>
      <sz val="16"/>
      <color rgb="FFFF0000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ajor"/>
    </font>
    <font>
      <b/>
      <sz val="24"/>
      <color theme="1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b/>
      <sz val="13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8"/>
      <color rgb="FFC00000"/>
      <name val="맑은 고딕"/>
      <family val="3"/>
      <charset val="129"/>
      <scheme val="major"/>
    </font>
    <font>
      <sz val="18"/>
      <color theme="1"/>
      <name val="맑은 고딕"/>
      <family val="3"/>
      <charset val="129"/>
      <scheme val="major"/>
    </font>
    <font>
      <b/>
      <sz val="30"/>
      <color theme="1"/>
      <name val="맑은 고딕"/>
      <family val="3"/>
      <charset val="129"/>
      <scheme val="minor"/>
    </font>
    <font>
      <b/>
      <sz val="29"/>
      <color theme="1"/>
      <name val="맑은 고딕"/>
      <family val="3"/>
      <charset val="129"/>
      <scheme val="minor"/>
    </font>
    <font>
      <sz val="14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ajor"/>
    </font>
    <font>
      <b/>
      <sz val="28"/>
      <color rgb="FFFF0000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1"/>
      <color theme="4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10.5"/>
      <color theme="1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 diagonalDown="1">
      <left/>
      <right/>
      <top/>
      <bottom style="double">
        <color indexed="64"/>
      </bottom>
      <diagonal style="double">
        <color indexed="64"/>
      </diagonal>
    </border>
    <border diagonalUp="1">
      <left/>
      <right/>
      <top/>
      <bottom style="double">
        <color indexed="64"/>
      </bottom>
      <diagonal style="double">
        <color indexed="64"/>
      </diagonal>
    </border>
    <border>
      <left/>
      <right/>
      <top style="double">
        <color indexed="64"/>
      </top>
      <bottom style="double">
        <color indexed="64"/>
      </bottom>
      <diagonal/>
    </border>
    <border diagonalDown="1">
      <left style="double">
        <color indexed="64"/>
      </left>
      <right/>
      <top/>
      <bottom/>
      <diagonal style="double">
        <color indexed="64"/>
      </diagonal>
    </border>
    <border diagonalUp="1">
      <left/>
      <right style="double">
        <color indexed="64"/>
      </right>
      <top/>
      <bottom/>
      <diagonal style="double">
        <color indexed="64"/>
      </diagonal>
    </border>
    <border diagonalUp="1">
      <left style="double">
        <color indexed="64"/>
      </left>
      <right/>
      <top/>
      <bottom/>
      <diagonal style="double">
        <color indexed="64"/>
      </diagonal>
    </border>
    <border diagonalDown="1">
      <left/>
      <right style="double">
        <color indexed="64"/>
      </right>
      <top/>
      <bottom/>
      <diagonal style="double">
        <color indexed="64"/>
      </diagonal>
    </border>
    <border diagonalUp="1">
      <left/>
      <right/>
      <top style="double">
        <color indexed="64"/>
      </top>
      <bottom/>
      <diagonal style="double">
        <color indexed="64"/>
      </diagonal>
    </border>
    <border diagonalDown="1">
      <left/>
      <right/>
      <top style="double">
        <color indexed="64"/>
      </top>
      <bottom/>
      <diagonal style="double">
        <color indexed="64"/>
      </diagonal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 style="thin">
        <color indexed="64"/>
      </left>
      <right/>
      <top style="thin">
        <color rgb="FFFF0000"/>
      </top>
      <bottom/>
      <diagonal/>
    </border>
    <border>
      <left/>
      <right style="thin">
        <color indexed="64"/>
      </right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 style="thin">
        <color indexed="64"/>
      </bottom>
      <diagonal/>
    </border>
    <border>
      <left/>
      <right style="thin">
        <color rgb="FFFF0000"/>
      </right>
      <top style="thin">
        <color indexed="64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 style="thin">
        <color indexed="64"/>
      </left>
      <right/>
      <top/>
      <bottom style="thin">
        <color rgb="FFFF0000"/>
      </bottom>
      <diagonal/>
    </border>
    <border>
      <left/>
      <right style="thin">
        <color indexed="64"/>
      </right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</cellStyleXfs>
  <cellXfs count="587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177" fontId="0" fillId="3" borderId="8" xfId="0" applyNumberFormat="1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176" fontId="0" fillId="0" borderId="17" xfId="0" applyNumberFormat="1" applyBorder="1" applyAlignment="1">
      <alignment horizontal="center" vertical="center"/>
    </xf>
    <xf numFmtId="41" fontId="0" fillId="0" borderId="17" xfId="1" applyFont="1" applyBorder="1" applyAlignment="1">
      <alignment horizontal="center" vertical="center"/>
    </xf>
    <xf numFmtId="41" fontId="0" fillId="0" borderId="6" xfId="1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41" fontId="0" fillId="0" borderId="1" xfId="1" applyFont="1" applyBorder="1" applyAlignment="1">
      <alignment horizontal="center" vertical="center"/>
    </xf>
    <xf numFmtId="41" fontId="0" fillId="0" borderId="23" xfId="1" applyFon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0" fontId="0" fillId="6" borderId="19" xfId="0" applyFill="1" applyBorder="1" applyAlignment="1">
      <alignment horizontal="center" vertical="center"/>
    </xf>
    <xf numFmtId="0" fontId="0" fillId="6" borderId="20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8" borderId="19" xfId="0" applyFill="1" applyBorder="1" applyAlignment="1">
      <alignment horizontal="center" vertical="center"/>
    </xf>
    <xf numFmtId="0" fontId="0" fillId="8" borderId="20" xfId="0" applyFill="1" applyBorder="1" applyAlignment="1">
      <alignment horizontal="center" vertical="center"/>
    </xf>
    <xf numFmtId="0" fontId="0" fillId="8" borderId="21" xfId="0" applyFill="1" applyBorder="1" applyAlignment="1">
      <alignment horizontal="center" vertical="center"/>
    </xf>
    <xf numFmtId="41" fontId="2" fillId="5" borderId="8" xfId="1" applyFont="1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0" fillId="6" borderId="18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0" fontId="0" fillId="0" borderId="29" xfId="0" applyBorder="1">
      <alignment vertical="center"/>
    </xf>
    <xf numFmtId="0" fontId="8" fillId="15" borderId="0" xfId="0" applyFont="1" applyFill="1" applyAlignment="1">
      <alignment horizontal="center" vertical="center"/>
    </xf>
    <xf numFmtId="0" fontId="8" fillId="15" borderId="30" xfId="0" applyFont="1" applyFill="1" applyBorder="1" applyAlignment="1">
      <alignment horizontal="center" vertical="center"/>
    </xf>
    <xf numFmtId="0" fontId="0" fillId="0" borderId="34" xfId="0" applyBorder="1">
      <alignment vertical="center"/>
    </xf>
    <xf numFmtId="179" fontId="0" fillId="0" borderId="0" xfId="0" applyNumberFormat="1">
      <alignment vertical="center"/>
    </xf>
    <xf numFmtId="0" fontId="5" fillId="0" borderId="0" xfId="0" applyFont="1">
      <alignment vertical="center"/>
    </xf>
    <xf numFmtId="41" fontId="0" fillId="0" borderId="0" xfId="1" applyFont="1">
      <alignment vertical="center"/>
    </xf>
    <xf numFmtId="41" fontId="0" fillId="14" borderId="0" xfId="1" applyFont="1" applyFill="1">
      <alignment vertical="center"/>
    </xf>
    <xf numFmtId="0" fontId="0" fillId="0" borderId="43" xfId="0" applyBorder="1">
      <alignment vertical="center"/>
    </xf>
    <xf numFmtId="0" fontId="0" fillId="0" borderId="44" xfId="0" applyBorder="1">
      <alignment vertical="center"/>
    </xf>
    <xf numFmtId="0" fontId="0" fillId="0" borderId="45" xfId="0" applyBorder="1">
      <alignment vertical="center"/>
    </xf>
    <xf numFmtId="0" fontId="0" fillId="0" borderId="46" xfId="0" applyBorder="1">
      <alignment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0" fillId="0" borderId="49" xfId="0" applyBorder="1">
      <alignment vertical="center"/>
    </xf>
    <xf numFmtId="0" fontId="0" fillId="0" borderId="50" xfId="0" applyBorder="1">
      <alignment vertical="center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9" fillId="0" borderId="0" xfId="0" applyFont="1" applyAlignment="1">
      <alignment horizontal="center" vertical="center"/>
    </xf>
    <xf numFmtId="0" fontId="11" fillId="0" borderId="0" xfId="0" applyFont="1">
      <alignment vertical="center"/>
    </xf>
    <xf numFmtId="0" fontId="13" fillId="0" borderId="0" xfId="0" applyFont="1">
      <alignment vertical="center"/>
    </xf>
    <xf numFmtId="0" fontId="26" fillId="0" borderId="0" xfId="0" applyFont="1">
      <alignment vertical="center"/>
    </xf>
    <xf numFmtId="0" fontId="30" fillId="16" borderId="26" xfId="0" applyFont="1" applyFill="1" applyBorder="1">
      <alignment vertical="center"/>
    </xf>
    <xf numFmtId="0" fontId="30" fillId="16" borderId="27" xfId="0" applyFont="1" applyFill="1" applyBorder="1">
      <alignment vertical="center"/>
    </xf>
    <xf numFmtId="0" fontId="30" fillId="16" borderId="28" xfId="0" applyFont="1" applyFill="1" applyBorder="1">
      <alignment vertical="center"/>
    </xf>
    <xf numFmtId="0" fontId="30" fillId="16" borderId="31" xfId="0" applyFont="1" applyFill="1" applyBorder="1">
      <alignment vertical="center"/>
    </xf>
    <xf numFmtId="0" fontId="30" fillId="16" borderId="32" xfId="0" applyFont="1" applyFill="1" applyBorder="1">
      <alignment vertical="center"/>
    </xf>
    <xf numFmtId="0" fontId="30" fillId="16" borderId="33" xfId="0" applyFont="1" applyFill="1" applyBorder="1">
      <alignment vertical="center"/>
    </xf>
    <xf numFmtId="0" fontId="13" fillId="0" borderId="34" xfId="0" applyFont="1" applyBorder="1">
      <alignment vertical="center"/>
    </xf>
    <xf numFmtId="0" fontId="13" fillId="17" borderId="26" xfId="0" applyFont="1" applyFill="1" applyBorder="1">
      <alignment vertical="center"/>
    </xf>
    <xf numFmtId="0" fontId="13" fillId="17" borderId="27" xfId="0" applyFont="1" applyFill="1" applyBorder="1">
      <alignment vertical="center"/>
    </xf>
    <xf numFmtId="0" fontId="13" fillId="17" borderId="28" xfId="0" applyFont="1" applyFill="1" applyBorder="1">
      <alignment vertical="center"/>
    </xf>
    <xf numFmtId="0" fontId="13" fillId="17" borderId="31" xfId="0" applyFont="1" applyFill="1" applyBorder="1">
      <alignment vertical="center"/>
    </xf>
    <xf numFmtId="0" fontId="13" fillId="17" borderId="32" xfId="0" applyFont="1" applyFill="1" applyBorder="1">
      <alignment vertical="center"/>
    </xf>
    <xf numFmtId="0" fontId="13" fillId="17" borderId="33" xfId="0" applyFont="1" applyFill="1" applyBorder="1">
      <alignment vertical="center"/>
    </xf>
    <xf numFmtId="0" fontId="13" fillId="18" borderId="26" xfId="0" applyFont="1" applyFill="1" applyBorder="1">
      <alignment vertical="center"/>
    </xf>
    <xf numFmtId="0" fontId="13" fillId="18" borderId="27" xfId="0" applyFont="1" applyFill="1" applyBorder="1">
      <alignment vertical="center"/>
    </xf>
    <xf numFmtId="0" fontId="13" fillId="18" borderId="28" xfId="0" applyFont="1" applyFill="1" applyBorder="1">
      <alignment vertical="center"/>
    </xf>
    <xf numFmtId="0" fontId="13" fillId="18" borderId="31" xfId="0" applyFont="1" applyFill="1" applyBorder="1">
      <alignment vertical="center"/>
    </xf>
    <xf numFmtId="0" fontId="13" fillId="18" borderId="32" xfId="0" applyFont="1" applyFill="1" applyBorder="1">
      <alignment vertical="center"/>
    </xf>
    <xf numFmtId="0" fontId="13" fillId="18" borderId="33" xfId="0" applyFont="1" applyFill="1" applyBorder="1">
      <alignment vertical="center"/>
    </xf>
    <xf numFmtId="0" fontId="26" fillId="18" borderId="27" xfId="0" applyFont="1" applyFill="1" applyBorder="1" applyAlignment="1">
      <alignment horizontal="center" vertical="center"/>
    </xf>
    <xf numFmtId="0" fontId="26" fillId="18" borderId="28" xfId="0" applyFont="1" applyFill="1" applyBorder="1" applyAlignment="1">
      <alignment horizontal="center" vertical="center"/>
    </xf>
    <xf numFmtId="0" fontId="26" fillId="18" borderId="32" xfId="0" applyFont="1" applyFill="1" applyBorder="1" applyAlignment="1">
      <alignment horizontal="center" vertical="center"/>
    </xf>
    <xf numFmtId="0" fontId="26" fillId="18" borderId="33" xfId="0" applyFont="1" applyFill="1" applyBorder="1" applyAlignment="1">
      <alignment horizontal="center" vertical="center"/>
    </xf>
    <xf numFmtId="0" fontId="26" fillId="18" borderId="26" xfId="0" applyFont="1" applyFill="1" applyBorder="1" applyAlignment="1">
      <alignment horizontal="center" vertical="center"/>
    </xf>
    <xf numFmtId="0" fontId="26" fillId="18" borderId="31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42" fillId="2" borderId="0" xfId="0" applyFont="1" applyFill="1" applyAlignment="1">
      <alignment horizontal="center" vertical="center"/>
    </xf>
    <xf numFmtId="41" fontId="0" fillId="2" borderId="0" xfId="1" applyFont="1" applyFill="1">
      <alignment vertical="center"/>
    </xf>
    <xf numFmtId="0" fontId="0" fillId="2" borderId="19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3" fontId="0" fillId="0" borderId="58" xfId="0" applyNumberFormat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9" borderId="6" xfId="0" applyFill="1" applyBorder="1" applyAlignment="1">
      <alignment horizontal="center" vertical="center"/>
    </xf>
    <xf numFmtId="0" fontId="0" fillId="9" borderId="8" xfId="0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41" fontId="2" fillId="2" borderId="0" xfId="0" applyNumberFormat="1" applyFont="1" applyFill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176" fontId="0" fillId="2" borderId="0" xfId="0" applyNumberFormat="1" applyFill="1" applyAlignment="1">
      <alignment horizontal="center" vertical="center"/>
    </xf>
    <xf numFmtId="41" fontId="0" fillId="2" borderId="0" xfId="1" applyFont="1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41" fontId="0" fillId="2" borderId="1" xfId="1" applyFont="1" applyFill="1" applyBorder="1" applyAlignment="1">
      <alignment horizontal="center" vertical="center"/>
    </xf>
    <xf numFmtId="41" fontId="0" fillId="2" borderId="23" xfId="1" applyFont="1" applyFill="1" applyBorder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41" fontId="0" fillId="2" borderId="0" xfId="1" applyFont="1" applyFill="1" applyAlignment="1">
      <alignment horizontal="center" vertical="center"/>
    </xf>
    <xf numFmtId="41" fontId="0" fillId="2" borderId="0" xfId="0" applyNumberFormat="1" applyFill="1" applyAlignment="1">
      <alignment horizontal="center" vertical="center"/>
    </xf>
    <xf numFmtId="0" fontId="2" fillId="2" borderId="56" xfId="0" applyFont="1" applyFill="1" applyBorder="1" applyAlignment="1">
      <alignment horizontal="center" vertical="center"/>
    </xf>
    <xf numFmtId="0" fontId="0" fillId="2" borderId="56" xfId="0" applyFill="1" applyBorder="1" applyAlignment="1">
      <alignment horizontal="center" vertical="center"/>
    </xf>
    <xf numFmtId="41" fontId="0" fillId="0" borderId="9" xfId="1" applyFont="1" applyBorder="1" applyAlignment="1">
      <alignment horizontal="center" vertical="center"/>
    </xf>
    <xf numFmtId="41" fontId="0" fillId="0" borderId="59" xfId="1" applyFont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20" borderId="5" xfId="0" applyFill="1" applyBorder="1" applyAlignment="1">
      <alignment horizontal="center" vertical="center"/>
    </xf>
    <xf numFmtId="41" fontId="0" fillId="0" borderId="57" xfId="1" applyFont="1" applyBorder="1" applyAlignment="1">
      <alignment horizontal="center" vertical="center"/>
    </xf>
    <xf numFmtId="41" fontId="0" fillId="2" borderId="8" xfId="1" applyFont="1" applyFill="1" applyBorder="1" applyAlignment="1">
      <alignment horizontal="center" vertical="center"/>
    </xf>
    <xf numFmtId="179" fontId="0" fillId="0" borderId="9" xfId="0" applyNumberFormat="1" applyBorder="1" applyAlignment="1">
      <alignment horizontal="center" vertical="center"/>
    </xf>
    <xf numFmtId="179" fontId="2" fillId="5" borderId="10" xfId="0" applyNumberFormat="1" applyFont="1" applyFill="1" applyBorder="1" applyAlignment="1">
      <alignment horizontal="center" vertical="center"/>
    </xf>
    <xf numFmtId="179" fontId="0" fillId="0" borderId="59" xfId="0" applyNumberFormat="1" applyBorder="1" applyAlignment="1">
      <alignment horizontal="center" vertical="center"/>
    </xf>
    <xf numFmtId="3" fontId="0" fillId="5" borderId="7" xfId="0" applyNumberFormat="1" applyFill="1" applyBorder="1" applyAlignment="1">
      <alignment horizontal="center" vertical="center"/>
    </xf>
    <xf numFmtId="41" fontId="0" fillId="5" borderId="18" xfId="0" applyNumberFormat="1" applyFill="1" applyBorder="1" applyAlignment="1">
      <alignment horizontal="center" vertical="center"/>
    </xf>
    <xf numFmtId="41" fontId="0" fillId="5" borderId="8" xfId="0" applyNumberFormat="1" applyFill="1" applyBorder="1" applyAlignment="1">
      <alignment horizontal="center" vertical="center"/>
    </xf>
    <xf numFmtId="0" fontId="0" fillId="21" borderId="22" xfId="0" applyFill="1" applyBorder="1" applyAlignment="1">
      <alignment horizontal="center" vertical="center"/>
    </xf>
    <xf numFmtId="0" fontId="0" fillId="21" borderId="1" xfId="0" applyFill="1" applyBorder="1" applyAlignment="1">
      <alignment horizontal="center" vertical="center"/>
    </xf>
    <xf numFmtId="176" fontId="0" fillId="21" borderId="1" xfId="0" applyNumberFormat="1" applyFill="1" applyBorder="1" applyAlignment="1">
      <alignment horizontal="center" vertical="center"/>
    </xf>
    <xf numFmtId="1" fontId="0" fillId="21" borderId="1" xfId="0" applyNumberFormat="1" applyFill="1" applyBorder="1" applyAlignment="1">
      <alignment horizontal="center" vertical="center"/>
    </xf>
    <xf numFmtId="41" fontId="0" fillId="21" borderId="1" xfId="1" applyFont="1" applyFill="1" applyBorder="1" applyAlignment="1">
      <alignment horizontal="center" vertical="center"/>
    </xf>
    <xf numFmtId="41" fontId="0" fillId="21" borderId="23" xfId="1" applyFont="1" applyFill="1" applyBorder="1" applyAlignment="1">
      <alignment horizontal="center" vertical="center"/>
    </xf>
    <xf numFmtId="3" fontId="0" fillId="21" borderId="58" xfId="0" applyNumberFormat="1" applyFill="1" applyBorder="1" applyAlignment="1">
      <alignment horizontal="center" vertical="center"/>
    </xf>
    <xf numFmtId="41" fontId="0" fillId="21" borderId="57" xfId="1" applyFont="1" applyFill="1" applyBorder="1" applyAlignment="1">
      <alignment horizontal="center" vertical="center"/>
    </xf>
    <xf numFmtId="41" fontId="0" fillId="21" borderId="59" xfId="1" applyFont="1" applyFill="1" applyBorder="1" applyAlignment="1">
      <alignment horizontal="center" vertical="center"/>
    </xf>
    <xf numFmtId="41" fontId="0" fillId="2" borderId="59" xfId="1" applyFont="1" applyFill="1" applyBorder="1" applyAlignment="1">
      <alignment horizontal="center" vertical="center"/>
    </xf>
    <xf numFmtId="3" fontId="0" fillId="21" borderId="1" xfId="0" applyNumberFormat="1" applyFill="1" applyBorder="1" applyAlignment="1">
      <alignment horizontal="center" vertical="center"/>
    </xf>
    <xf numFmtId="0" fontId="0" fillId="10" borderId="10" xfId="0" applyFill="1" applyBorder="1" applyAlignment="1">
      <alignment horizontal="center" vertical="center"/>
    </xf>
    <xf numFmtId="41" fontId="0" fillId="20" borderId="8" xfId="1" applyFont="1" applyFill="1" applyBorder="1" applyAlignment="1">
      <alignment horizontal="center" vertical="center"/>
    </xf>
    <xf numFmtId="41" fontId="0" fillId="20" borderId="6" xfId="1" applyFont="1" applyFill="1" applyBorder="1" applyAlignment="1">
      <alignment horizontal="center" vertical="center"/>
    </xf>
    <xf numFmtId="0" fontId="44" fillId="20" borderId="7" xfId="0" applyFont="1" applyFill="1" applyBorder="1" applyAlignment="1">
      <alignment horizontal="center" vertical="center"/>
    </xf>
    <xf numFmtId="41" fontId="9" fillId="5" borderId="8" xfId="1" applyFont="1" applyFill="1" applyBorder="1" applyAlignment="1">
      <alignment horizontal="center" vertical="center"/>
    </xf>
    <xf numFmtId="3" fontId="0" fillId="0" borderId="0" xfId="0" applyNumberFormat="1">
      <alignment vertical="center"/>
    </xf>
    <xf numFmtId="0" fontId="0" fillId="10" borderId="6" xfId="0" applyFill="1" applyBorder="1" applyAlignment="1">
      <alignment horizontal="center" vertical="center"/>
    </xf>
    <xf numFmtId="0" fontId="0" fillId="10" borderId="17" xfId="0" applyFill="1" applyBorder="1" applyAlignment="1">
      <alignment horizontal="center" vertical="center"/>
    </xf>
    <xf numFmtId="182" fontId="0" fillId="10" borderId="18" xfId="0" applyNumberFormat="1" applyFill="1" applyBorder="1" applyAlignment="1">
      <alignment horizontal="center" vertical="center"/>
    </xf>
    <xf numFmtId="41" fontId="0" fillId="10" borderId="6" xfId="1" applyFont="1" applyFill="1" applyBorder="1" applyAlignment="1">
      <alignment horizontal="center" vertical="center"/>
    </xf>
    <xf numFmtId="3" fontId="0" fillId="2" borderId="58" xfId="0" applyNumberFormat="1" applyFill="1" applyBorder="1" applyAlignment="1">
      <alignment horizontal="center" vertical="center"/>
    </xf>
    <xf numFmtId="0" fontId="0" fillId="22" borderId="6" xfId="0" applyFill="1" applyBorder="1" applyAlignment="1">
      <alignment horizontal="center" vertical="center"/>
    </xf>
    <xf numFmtId="41" fontId="0" fillId="0" borderId="31" xfId="1" applyFont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 vertical="center"/>
    </xf>
    <xf numFmtId="179" fontId="0" fillId="21" borderId="9" xfId="0" applyNumberFormat="1" applyFill="1" applyBorder="1" applyAlignment="1">
      <alignment horizontal="center" vertical="center"/>
    </xf>
    <xf numFmtId="3" fontId="0" fillId="2" borderId="23" xfId="0" applyNumberFormat="1" applyFill="1" applyBorder="1" applyAlignment="1">
      <alignment horizontal="center" vertical="center"/>
    </xf>
    <xf numFmtId="41" fontId="0" fillId="2" borderId="78" xfId="1" applyFont="1" applyFill="1" applyBorder="1" applyAlignment="1">
      <alignment horizontal="center" vertical="center"/>
    </xf>
    <xf numFmtId="41" fontId="0" fillId="0" borderId="78" xfId="1" applyFont="1" applyBorder="1" applyAlignment="1">
      <alignment horizontal="center" vertical="center"/>
    </xf>
    <xf numFmtId="41" fontId="0" fillId="5" borderId="79" xfId="0" applyNumberFormat="1" applyFill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0" fontId="48" fillId="3" borderId="5" xfId="0" applyFont="1" applyFill="1" applyBorder="1" applyAlignment="1">
      <alignment horizontal="center" vertical="center"/>
    </xf>
    <xf numFmtId="0" fontId="48" fillId="22" borderId="6" xfId="0" applyFont="1" applyFill="1" applyBorder="1" applyAlignment="1">
      <alignment horizontal="center" vertical="center"/>
    </xf>
    <xf numFmtId="0" fontId="48" fillId="3" borderId="6" xfId="0" applyFont="1" applyFill="1" applyBorder="1" applyAlignment="1">
      <alignment horizontal="center" vertical="center"/>
    </xf>
    <xf numFmtId="0" fontId="48" fillId="3" borderId="9" xfId="0" applyFont="1" applyFill="1" applyBorder="1" applyAlignment="1">
      <alignment horizontal="center" vertical="center"/>
    </xf>
    <xf numFmtId="0" fontId="48" fillId="4" borderId="5" xfId="0" applyFont="1" applyFill="1" applyBorder="1" applyAlignment="1">
      <alignment horizontal="center" vertical="center"/>
    </xf>
    <xf numFmtId="0" fontId="48" fillId="10" borderId="17" xfId="0" applyFont="1" applyFill="1" applyBorder="1" applyAlignment="1">
      <alignment horizontal="center" vertical="center"/>
    </xf>
    <xf numFmtId="0" fontId="48" fillId="7" borderId="17" xfId="0" applyFont="1" applyFill="1" applyBorder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8" fillId="20" borderId="5" xfId="0" applyFont="1" applyFill="1" applyBorder="1" applyAlignment="1">
      <alignment horizontal="center" vertical="center"/>
    </xf>
    <xf numFmtId="0" fontId="48" fillId="3" borderId="7" xfId="0" applyFont="1" applyFill="1" applyBorder="1" applyAlignment="1">
      <alignment horizontal="center" vertical="center"/>
    </xf>
    <xf numFmtId="0" fontId="48" fillId="3" borderId="8" xfId="0" applyFont="1" applyFill="1" applyBorder="1" applyAlignment="1">
      <alignment horizontal="center" vertical="center"/>
    </xf>
    <xf numFmtId="177" fontId="48" fillId="3" borderId="8" xfId="0" applyNumberFormat="1" applyFont="1" applyFill="1" applyBorder="1" applyAlignment="1">
      <alignment horizontal="center" vertical="center"/>
    </xf>
    <xf numFmtId="0" fontId="48" fillId="3" borderId="10" xfId="0" applyFont="1" applyFill="1" applyBorder="1" applyAlignment="1">
      <alignment horizontal="center" vertical="center"/>
    </xf>
    <xf numFmtId="0" fontId="48" fillId="4" borderId="7" xfId="0" applyFont="1" applyFill="1" applyBorder="1" applyAlignment="1">
      <alignment horizontal="center" vertical="center"/>
    </xf>
    <xf numFmtId="182" fontId="48" fillId="10" borderId="18" xfId="0" applyNumberFormat="1" applyFont="1" applyFill="1" applyBorder="1" applyAlignment="1">
      <alignment horizontal="center" vertical="center"/>
    </xf>
    <xf numFmtId="0" fontId="48" fillId="7" borderId="18" xfId="0" applyFont="1" applyFill="1" applyBorder="1" applyAlignment="1">
      <alignment horizontal="center" vertical="center"/>
    </xf>
    <xf numFmtId="0" fontId="48" fillId="9" borderId="8" xfId="0" applyFont="1" applyFill="1" applyBorder="1" applyAlignment="1">
      <alignment horizontal="center" vertical="center"/>
    </xf>
    <xf numFmtId="0" fontId="48" fillId="20" borderId="7" xfId="0" applyFont="1" applyFill="1" applyBorder="1" applyAlignment="1">
      <alignment horizontal="center" vertical="center"/>
    </xf>
    <xf numFmtId="0" fontId="48" fillId="6" borderId="56" xfId="0" applyFont="1" applyFill="1" applyBorder="1" applyAlignment="1">
      <alignment horizontal="center" vertical="center"/>
    </xf>
    <xf numFmtId="0" fontId="48" fillId="6" borderId="12" xfId="0" applyFont="1" applyFill="1" applyBorder="1" applyAlignment="1">
      <alignment horizontal="center" vertical="center"/>
    </xf>
    <xf numFmtId="0" fontId="48" fillId="2" borderId="56" xfId="0" applyFont="1" applyFill="1" applyBorder="1" applyAlignment="1">
      <alignment horizontal="center" vertical="center"/>
    </xf>
    <xf numFmtId="0" fontId="48" fillId="2" borderId="15" xfId="0" applyFont="1" applyFill="1" applyBorder="1" applyAlignment="1">
      <alignment horizontal="center" vertical="center"/>
    </xf>
    <xf numFmtId="0" fontId="48" fillId="2" borderId="0" xfId="0" applyFont="1" applyFill="1" applyAlignment="1">
      <alignment horizontal="center" vertical="center"/>
    </xf>
    <xf numFmtId="0" fontId="48" fillId="2" borderId="5" xfId="0" applyFont="1" applyFill="1" applyBorder="1" applyAlignment="1">
      <alignment horizontal="center" vertical="center"/>
    </xf>
    <xf numFmtId="0" fontId="48" fillId="2" borderId="17" xfId="0" applyFont="1" applyFill="1" applyBorder="1" applyAlignment="1">
      <alignment horizontal="center" vertical="center"/>
    </xf>
    <xf numFmtId="0" fontId="48" fillId="2" borderId="6" xfId="0" applyFont="1" applyFill="1" applyBorder="1" applyAlignment="1">
      <alignment horizontal="center" vertical="center"/>
    </xf>
    <xf numFmtId="3" fontId="0" fillId="2" borderId="32" xfId="0" applyNumberFormat="1" applyFill="1" applyBorder="1" applyAlignment="1">
      <alignment horizontal="center" vertical="center"/>
    </xf>
    <xf numFmtId="41" fontId="0" fillId="0" borderId="80" xfId="1" applyFont="1" applyBorder="1" applyAlignment="1">
      <alignment horizontal="center" vertical="center"/>
    </xf>
    <xf numFmtId="41" fontId="44" fillId="2" borderId="59" xfId="1" applyFont="1" applyFill="1" applyBorder="1" applyAlignment="1">
      <alignment horizontal="center" vertical="center"/>
    </xf>
    <xf numFmtId="3" fontId="0" fillId="5" borderId="25" xfId="0" applyNumberFormat="1" applyFill="1" applyBorder="1" applyAlignment="1">
      <alignment horizontal="center" vertical="center"/>
    </xf>
    <xf numFmtId="41" fontId="0" fillId="5" borderId="81" xfId="0" applyNumberFormat="1" applyFill="1" applyBorder="1" applyAlignment="1">
      <alignment horizontal="center" vertical="center"/>
    </xf>
    <xf numFmtId="41" fontId="0" fillId="5" borderId="10" xfId="0" applyNumberFormat="1" applyFill="1" applyBorder="1" applyAlignment="1">
      <alignment horizontal="center" vertical="center"/>
    </xf>
    <xf numFmtId="0" fontId="0" fillId="5" borderId="22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176" fontId="0" fillId="5" borderId="1" xfId="0" applyNumberFormat="1" applyFill="1" applyBorder="1" applyAlignment="1">
      <alignment horizontal="center" vertical="center"/>
    </xf>
    <xf numFmtId="1" fontId="0" fillId="5" borderId="1" xfId="0" applyNumberFormat="1" applyFill="1" applyBorder="1" applyAlignment="1">
      <alignment horizontal="center" vertical="center"/>
    </xf>
    <xf numFmtId="41" fontId="0" fillId="5" borderId="1" xfId="1" applyFont="1" applyFill="1" applyBorder="1" applyAlignment="1">
      <alignment horizontal="center" vertical="center"/>
    </xf>
    <xf numFmtId="41" fontId="0" fillId="5" borderId="23" xfId="1" applyFont="1" applyFill="1" applyBorder="1" applyAlignment="1">
      <alignment horizontal="center" vertical="center"/>
    </xf>
    <xf numFmtId="3" fontId="0" fillId="5" borderId="58" xfId="0" applyNumberFormat="1" applyFill="1" applyBorder="1" applyAlignment="1">
      <alignment horizontal="center" vertical="center"/>
    </xf>
    <xf numFmtId="3" fontId="0" fillId="5" borderId="32" xfId="0" applyNumberFormat="1" applyFill="1" applyBorder="1" applyAlignment="1">
      <alignment horizontal="center" vertical="center"/>
    </xf>
    <xf numFmtId="3" fontId="0" fillId="5" borderId="54" xfId="0" applyNumberFormat="1" applyFill="1" applyBorder="1" applyAlignment="1">
      <alignment horizontal="center" vertical="center"/>
    </xf>
    <xf numFmtId="41" fontId="0" fillId="5" borderId="80" xfId="1" applyFont="1" applyFill="1" applyBorder="1" applyAlignment="1">
      <alignment horizontal="center" vertical="center"/>
    </xf>
    <xf numFmtId="41" fontId="0" fillId="5" borderId="59" xfId="1" applyFont="1" applyFill="1" applyBorder="1" applyAlignment="1">
      <alignment horizontal="center" vertical="center"/>
    </xf>
    <xf numFmtId="41" fontId="48" fillId="5" borderId="59" xfId="1" applyFont="1" applyFill="1" applyBorder="1" applyAlignment="1">
      <alignment horizontal="center" vertical="center"/>
    </xf>
    <xf numFmtId="41" fontId="0" fillId="5" borderId="31" xfId="1" applyFont="1" applyFill="1" applyBorder="1" applyAlignment="1">
      <alignment horizontal="center" vertical="center"/>
    </xf>
    <xf numFmtId="179" fontId="0" fillId="23" borderId="59" xfId="0" applyNumberFormat="1" applyFill="1" applyBorder="1" applyAlignment="1">
      <alignment horizontal="center" vertical="center"/>
    </xf>
    <xf numFmtId="0" fontId="0" fillId="5" borderId="16" xfId="0" applyFill="1" applyBorder="1" applyAlignment="1">
      <alignment horizontal="center" vertical="center"/>
    </xf>
    <xf numFmtId="0" fontId="0" fillId="5" borderId="24" xfId="0" applyFill="1" applyBorder="1" applyAlignment="1">
      <alignment horizontal="center" vertical="center"/>
    </xf>
    <xf numFmtId="0" fontId="0" fillId="5" borderId="25" xfId="0" applyFill="1" applyBorder="1" applyAlignment="1">
      <alignment horizontal="center" vertical="center"/>
    </xf>
    <xf numFmtId="0" fontId="4" fillId="10" borderId="11" xfId="0" applyFont="1" applyFill="1" applyBorder="1" applyAlignment="1">
      <alignment horizontal="center" vertical="center"/>
    </xf>
    <xf numFmtId="0" fontId="4" fillId="10" borderId="12" xfId="0" applyFont="1" applyFill="1" applyBorder="1" applyAlignment="1">
      <alignment horizontal="center" vertical="center"/>
    </xf>
    <xf numFmtId="0" fontId="4" fillId="10" borderId="13" xfId="0" applyFont="1" applyFill="1" applyBorder="1" applyAlignment="1">
      <alignment horizontal="center" vertical="center"/>
    </xf>
    <xf numFmtId="0" fontId="42" fillId="2" borderId="60" xfId="0" applyFont="1" applyFill="1" applyBorder="1" applyAlignment="1">
      <alignment horizontal="center" vertical="center"/>
    </xf>
    <xf numFmtId="0" fontId="42" fillId="2" borderId="61" xfId="0" applyFont="1" applyFill="1" applyBorder="1" applyAlignment="1">
      <alignment horizontal="center" vertical="center"/>
    </xf>
    <xf numFmtId="0" fontId="42" fillId="2" borderId="62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center" vertical="center"/>
    </xf>
    <xf numFmtId="0" fontId="2" fillId="20" borderId="11" xfId="0" applyFont="1" applyFill="1" applyBorder="1" applyAlignment="1">
      <alignment horizontal="center" vertical="center"/>
    </xf>
    <xf numFmtId="0" fontId="2" fillId="20" borderId="13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63" xfId="0" applyFont="1" applyFill="1" applyBorder="1" applyAlignment="1">
      <alignment horizontal="center" vertical="center"/>
    </xf>
    <xf numFmtId="0" fontId="2" fillId="2" borderId="64" xfId="0" applyFont="1" applyFill="1" applyBorder="1" applyAlignment="1">
      <alignment horizontal="center" vertical="center"/>
    </xf>
    <xf numFmtId="0" fontId="0" fillId="21" borderId="82" xfId="0" applyFill="1" applyBorder="1" applyAlignment="1">
      <alignment horizontal="center" vertical="center"/>
    </xf>
    <xf numFmtId="0" fontId="0" fillId="21" borderId="34" xfId="0" applyFill="1" applyBorder="1" applyAlignment="1">
      <alignment horizontal="center" vertical="center"/>
    </xf>
    <xf numFmtId="0" fontId="0" fillId="21" borderId="55" xfId="0" applyFill="1" applyBorder="1" applyAlignment="1">
      <alignment horizontal="center" vertical="center"/>
    </xf>
    <xf numFmtId="3" fontId="0" fillId="21" borderId="82" xfId="0" applyNumberFormat="1" applyFill="1" applyBorder="1" applyAlignment="1">
      <alignment horizontal="center" vertical="center"/>
    </xf>
    <xf numFmtId="3" fontId="0" fillId="21" borderId="34" xfId="0" applyNumberFormat="1" applyFill="1" applyBorder="1" applyAlignment="1">
      <alignment horizontal="center" vertical="center"/>
    </xf>
    <xf numFmtId="3" fontId="0" fillId="21" borderId="83" xfId="0" applyNumberForma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41" fontId="10" fillId="12" borderId="29" xfId="1" applyFont="1" applyFill="1" applyBorder="1" applyAlignment="1">
      <alignment horizontal="center" vertical="center"/>
    </xf>
    <xf numFmtId="41" fontId="10" fillId="12" borderId="0" xfId="1" applyFont="1" applyFill="1" applyBorder="1" applyAlignment="1">
      <alignment horizontal="center" vertical="center"/>
    </xf>
    <xf numFmtId="41" fontId="10" fillId="12" borderId="31" xfId="1" applyFont="1" applyFill="1" applyBorder="1" applyAlignment="1">
      <alignment horizontal="center" vertical="center"/>
    </xf>
    <xf numFmtId="41" fontId="10" fillId="12" borderId="32" xfId="1" applyFont="1" applyFill="1" applyBorder="1" applyAlignment="1">
      <alignment horizontal="center" vertical="center"/>
    </xf>
    <xf numFmtId="0" fontId="7" fillId="12" borderId="0" xfId="0" applyFont="1" applyFill="1" applyAlignment="1">
      <alignment horizontal="left" vertical="center"/>
    </xf>
    <xf numFmtId="0" fontId="7" fillId="12" borderId="30" xfId="0" applyFont="1" applyFill="1" applyBorder="1" applyAlignment="1">
      <alignment horizontal="left" vertical="center"/>
    </xf>
    <xf numFmtId="0" fontId="7" fillId="12" borderId="32" xfId="0" applyFont="1" applyFill="1" applyBorder="1" applyAlignment="1">
      <alignment horizontal="left" vertical="center"/>
    </xf>
    <xf numFmtId="0" fontId="7" fillId="12" borderId="33" xfId="0" applyFont="1" applyFill="1" applyBorder="1" applyAlignment="1">
      <alignment horizontal="left" vertical="center"/>
    </xf>
    <xf numFmtId="41" fontId="46" fillId="12" borderId="29" xfId="1" applyFont="1" applyFill="1" applyBorder="1" applyAlignment="1">
      <alignment horizontal="center" vertical="center"/>
    </xf>
    <xf numFmtId="41" fontId="46" fillId="12" borderId="0" xfId="1" applyFont="1" applyFill="1" applyBorder="1" applyAlignment="1">
      <alignment horizontal="center" vertical="center"/>
    </xf>
    <xf numFmtId="41" fontId="46" fillId="12" borderId="31" xfId="1" applyFont="1" applyFill="1" applyBorder="1" applyAlignment="1">
      <alignment horizontal="center" vertical="center"/>
    </xf>
    <xf numFmtId="41" fontId="46" fillId="12" borderId="32" xfId="1" applyFont="1" applyFill="1" applyBorder="1" applyAlignment="1">
      <alignment horizontal="center" vertical="center"/>
    </xf>
    <xf numFmtId="0" fontId="32" fillId="12" borderId="0" xfId="0" applyFont="1" applyFill="1" applyAlignment="1">
      <alignment horizontal="left" vertical="center"/>
    </xf>
    <xf numFmtId="0" fontId="32" fillId="12" borderId="30" xfId="0" applyFont="1" applyFill="1" applyBorder="1" applyAlignment="1">
      <alignment horizontal="left" vertical="center"/>
    </xf>
    <xf numFmtId="0" fontId="32" fillId="12" borderId="32" xfId="0" applyFont="1" applyFill="1" applyBorder="1" applyAlignment="1">
      <alignment horizontal="left" vertical="center"/>
    </xf>
    <xf numFmtId="0" fontId="32" fillId="12" borderId="33" xfId="0" applyFont="1" applyFill="1" applyBorder="1" applyAlignment="1">
      <alignment horizontal="left" vertical="center"/>
    </xf>
    <xf numFmtId="41" fontId="42" fillId="12" borderId="29" xfId="1" applyFont="1" applyFill="1" applyBorder="1" applyAlignment="1">
      <alignment horizontal="center" vertical="center"/>
    </xf>
    <xf numFmtId="41" fontId="42" fillId="12" borderId="0" xfId="1" applyFont="1" applyFill="1" applyBorder="1" applyAlignment="1">
      <alignment horizontal="center" vertical="center"/>
    </xf>
    <xf numFmtId="41" fontId="42" fillId="12" borderId="31" xfId="1" applyFont="1" applyFill="1" applyBorder="1" applyAlignment="1">
      <alignment horizontal="center" vertical="center"/>
    </xf>
    <xf numFmtId="41" fontId="42" fillId="12" borderId="32" xfId="1" applyFont="1" applyFill="1" applyBorder="1" applyAlignment="1">
      <alignment horizontal="center" vertical="center"/>
    </xf>
    <xf numFmtId="179" fontId="21" fillId="17" borderId="26" xfId="0" applyNumberFormat="1" applyFont="1" applyFill="1" applyBorder="1" applyAlignment="1">
      <alignment horizontal="center" vertical="center"/>
    </xf>
    <xf numFmtId="179" fontId="21" fillId="17" borderId="27" xfId="0" applyNumberFormat="1" applyFont="1" applyFill="1" applyBorder="1" applyAlignment="1">
      <alignment horizontal="center" vertical="center"/>
    </xf>
    <xf numFmtId="179" fontId="21" fillId="17" borderId="28" xfId="0" applyNumberFormat="1" applyFont="1" applyFill="1" applyBorder="1" applyAlignment="1">
      <alignment horizontal="center" vertical="center"/>
    </xf>
    <xf numFmtId="179" fontId="21" fillId="17" borderId="29" xfId="0" applyNumberFormat="1" applyFont="1" applyFill="1" applyBorder="1" applyAlignment="1">
      <alignment horizontal="center" vertical="center"/>
    </xf>
    <xf numFmtId="179" fontId="21" fillId="17" borderId="0" xfId="0" applyNumberFormat="1" applyFont="1" applyFill="1" applyAlignment="1">
      <alignment horizontal="center" vertical="center"/>
    </xf>
    <xf numFmtId="179" fontId="21" fillId="17" borderId="30" xfId="0" applyNumberFormat="1" applyFont="1" applyFill="1" applyBorder="1" applyAlignment="1">
      <alignment horizontal="center" vertical="center"/>
    </xf>
    <xf numFmtId="179" fontId="21" fillId="17" borderId="31" xfId="0" applyNumberFormat="1" applyFont="1" applyFill="1" applyBorder="1" applyAlignment="1">
      <alignment horizontal="center" vertical="center"/>
    </xf>
    <xf numFmtId="179" fontId="21" fillId="17" borderId="32" xfId="0" applyNumberFormat="1" applyFont="1" applyFill="1" applyBorder="1" applyAlignment="1">
      <alignment horizontal="center" vertical="center"/>
    </xf>
    <xf numFmtId="179" fontId="21" fillId="17" borderId="33" xfId="0" applyNumberFormat="1" applyFont="1" applyFill="1" applyBorder="1" applyAlignment="1">
      <alignment horizontal="center" vertical="center"/>
    </xf>
    <xf numFmtId="179" fontId="21" fillId="18" borderId="26" xfId="0" applyNumberFormat="1" applyFont="1" applyFill="1" applyBorder="1" applyAlignment="1">
      <alignment horizontal="center" vertical="center"/>
    </xf>
    <xf numFmtId="179" fontId="21" fillId="18" borderId="27" xfId="0" applyNumberFormat="1" applyFont="1" applyFill="1" applyBorder="1" applyAlignment="1">
      <alignment horizontal="center" vertical="center"/>
    </xf>
    <xf numFmtId="179" fontId="21" fillId="18" borderId="28" xfId="0" applyNumberFormat="1" applyFont="1" applyFill="1" applyBorder="1" applyAlignment="1">
      <alignment horizontal="center" vertical="center"/>
    </xf>
    <xf numFmtId="179" fontId="21" fillId="18" borderId="29" xfId="0" applyNumberFormat="1" applyFont="1" applyFill="1" applyBorder="1" applyAlignment="1">
      <alignment horizontal="center" vertical="center"/>
    </xf>
    <xf numFmtId="179" fontId="21" fillId="18" borderId="0" xfId="0" applyNumberFormat="1" applyFont="1" applyFill="1" applyAlignment="1">
      <alignment horizontal="center" vertical="center"/>
    </xf>
    <xf numFmtId="179" fontId="21" fillId="18" borderId="30" xfId="0" applyNumberFormat="1" applyFont="1" applyFill="1" applyBorder="1" applyAlignment="1">
      <alignment horizontal="center" vertical="center"/>
    </xf>
    <xf numFmtId="179" fontId="21" fillId="18" borderId="31" xfId="0" applyNumberFormat="1" applyFont="1" applyFill="1" applyBorder="1" applyAlignment="1">
      <alignment horizontal="center" vertical="center"/>
    </xf>
    <xf numFmtId="179" fontId="21" fillId="18" borderId="32" xfId="0" applyNumberFormat="1" applyFont="1" applyFill="1" applyBorder="1" applyAlignment="1">
      <alignment horizontal="center" vertical="center"/>
    </xf>
    <xf numFmtId="179" fontId="21" fillId="18" borderId="33" xfId="0" applyNumberFormat="1" applyFont="1" applyFill="1" applyBorder="1" applyAlignment="1">
      <alignment horizontal="center" vertical="center"/>
    </xf>
    <xf numFmtId="0" fontId="31" fillId="16" borderId="29" xfId="0" applyFont="1" applyFill="1" applyBorder="1" applyAlignment="1">
      <alignment horizontal="center" vertical="center"/>
    </xf>
    <xf numFmtId="0" fontId="31" fillId="16" borderId="0" xfId="0" applyFont="1" applyFill="1" applyAlignment="1">
      <alignment horizontal="center" vertical="center"/>
    </xf>
    <xf numFmtId="0" fontId="31" fillId="16" borderId="30" xfId="0" applyFont="1" applyFill="1" applyBorder="1" applyAlignment="1">
      <alignment horizontal="center" vertical="center"/>
    </xf>
    <xf numFmtId="41" fontId="23" fillId="17" borderId="26" xfId="0" applyNumberFormat="1" applyFont="1" applyFill="1" applyBorder="1" applyAlignment="1">
      <alignment horizontal="center" vertical="center"/>
    </xf>
    <xf numFmtId="41" fontId="23" fillId="17" borderId="27" xfId="0" applyNumberFormat="1" applyFont="1" applyFill="1" applyBorder="1" applyAlignment="1">
      <alignment horizontal="center" vertical="center"/>
    </xf>
    <xf numFmtId="41" fontId="23" fillId="17" borderId="28" xfId="0" applyNumberFormat="1" applyFont="1" applyFill="1" applyBorder="1" applyAlignment="1">
      <alignment horizontal="center" vertical="center"/>
    </xf>
    <xf numFmtId="41" fontId="23" fillId="17" borderId="29" xfId="0" applyNumberFormat="1" applyFont="1" applyFill="1" applyBorder="1" applyAlignment="1">
      <alignment horizontal="center" vertical="center"/>
    </xf>
    <xf numFmtId="41" fontId="23" fillId="17" borderId="0" xfId="0" applyNumberFormat="1" applyFont="1" applyFill="1" applyAlignment="1">
      <alignment horizontal="center" vertical="center"/>
    </xf>
    <xf numFmtId="41" fontId="23" fillId="17" borderId="30" xfId="0" applyNumberFormat="1" applyFont="1" applyFill="1" applyBorder="1" applyAlignment="1">
      <alignment horizontal="center" vertical="center"/>
    </xf>
    <xf numFmtId="41" fontId="23" fillId="17" borderId="31" xfId="0" applyNumberFormat="1" applyFont="1" applyFill="1" applyBorder="1" applyAlignment="1">
      <alignment horizontal="center" vertical="center"/>
    </xf>
    <xf numFmtId="41" fontId="23" fillId="17" borderId="32" xfId="0" applyNumberFormat="1" applyFont="1" applyFill="1" applyBorder="1" applyAlignment="1">
      <alignment horizontal="center" vertical="center"/>
    </xf>
    <xf numFmtId="41" fontId="23" fillId="17" borderId="33" xfId="0" applyNumberFormat="1" applyFont="1" applyFill="1" applyBorder="1" applyAlignment="1">
      <alignment horizontal="center" vertical="center"/>
    </xf>
    <xf numFmtId="0" fontId="26" fillId="13" borderId="26" xfId="0" applyFont="1" applyFill="1" applyBorder="1" applyAlignment="1">
      <alignment horizontal="center" vertical="center"/>
    </xf>
    <xf numFmtId="0" fontId="26" fillId="13" borderId="27" xfId="0" applyFont="1" applyFill="1" applyBorder="1" applyAlignment="1">
      <alignment horizontal="center" vertical="center"/>
    </xf>
    <xf numFmtId="0" fontId="26" fillId="13" borderId="28" xfId="0" applyFont="1" applyFill="1" applyBorder="1" applyAlignment="1">
      <alignment horizontal="center" vertical="center"/>
    </xf>
    <xf numFmtId="0" fontId="26" fillId="13" borderId="29" xfId="0" applyFont="1" applyFill="1" applyBorder="1" applyAlignment="1">
      <alignment horizontal="center" vertical="center"/>
    </xf>
    <xf numFmtId="0" fontId="26" fillId="13" borderId="0" xfId="0" applyFont="1" applyFill="1" applyAlignment="1">
      <alignment horizontal="center" vertical="center"/>
    </xf>
    <xf numFmtId="0" fontId="26" fillId="13" borderId="30" xfId="0" applyFont="1" applyFill="1" applyBorder="1" applyAlignment="1">
      <alignment horizontal="center" vertical="center"/>
    </xf>
    <xf numFmtId="0" fontId="26" fillId="13" borderId="31" xfId="0" applyFont="1" applyFill="1" applyBorder="1" applyAlignment="1">
      <alignment horizontal="center" vertical="center"/>
    </xf>
    <xf numFmtId="0" fontId="26" fillId="13" borderId="32" xfId="0" applyFont="1" applyFill="1" applyBorder="1" applyAlignment="1">
      <alignment horizontal="center" vertical="center"/>
    </xf>
    <xf numFmtId="0" fontId="26" fillId="13" borderId="33" xfId="0" applyFont="1" applyFill="1" applyBorder="1" applyAlignment="1">
      <alignment horizontal="center" vertical="center"/>
    </xf>
    <xf numFmtId="0" fontId="26" fillId="13" borderId="1" xfId="0" applyFont="1" applyFill="1" applyBorder="1" applyAlignment="1">
      <alignment horizontal="center" vertical="center"/>
    </xf>
    <xf numFmtId="181" fontId="27" fillId="13" borderId="26" xfId="0" applyNumberFormat="1" applyFont="1" applyFill="1" applyBorder="1" applyAlignment="1">
      <alignment horizontal="center" vertical="center"/>
    </xf>
    <xf numFmtId="181" fontId="27" fillId="13" borderId="27" xfId="0" applyNumberFormat="1" applyFont="1" applyFill="1" applyBorder="1" applyAlignment="1">
      <alignment horizontal="center" vertical="center"/>
    </xf>
    <xf numFmtId="181" fontId="27" fillId="13" borderId="28" xfId="0" applyNumberFormat="1" applyFont="1" applyFill="1" applyBorder="1" applyAlignment="1">
      <alignment horizontal="center" vertical="center"/>
    </xf>
    <xf numFmtId="181" fontId="27" fillId="13" borderId="29" xfId="0" applyNumberFormat="1" applyFont="1" applyFill="1" applyBorder="1" applyAlignment="1">
      <alignment horizontal="center" vertical="center"/>
    </xf>
    <xf numFmtId="181" fontId="27" fillId="13" borderId="0" xfId="0" applyNumberFormat="1" applyFont="1" applyFill="1" applyAlignment="1">
      <alignment horizontal="center" vertical="center"/>
    </xf>
    <xf numFmtId="181" fontId="27" fillId="13" borderId="30" xfId="0" applyNumberFormat="1" applyFont="1" applyFill="1" applyBorder="1" applyAlignment="1">
      <alignment horizontal="center" vertical="center"/>
    </xf>
    <xf numFmtId="181" fontId="27" fillId="13" borderId="31" xfId="0" applyNumberFormat="1" applyFont="1" applyFill="1" applyBorder="1" applyAlignment="1">
      <alignment horizontal="center" vertical="center"/>
    </xf>
    <xf numFmtId="181" fontId="27" fillId="13" borderId="32" xfId="0" applyNumberFormat="1" applyFont="1" applyFill="1" applyBorder="1" applyAlignment="1">
      <alignment horizontal="center" vertical="center"/>
    </xf>
    <xf numFmtId="181" fontId="27" fillId="13" borderId="33" xfId="0" applyNumberFormat="1" applyFont="1" applyFill="1" applyBorder="1" applyAlignment="1">
      <alignment horizontal="center" vertical="center"/>
    </xf>
    <xf numFmtId="1" fontId="27" fillId="13" borderId="1" xfId="0" applyNumberFormat="1" applyFont="1" applyFill="1" applyBorder="1" applyAlignment="1">
      <alignment horizontal="center" vertical="center"/>
    </xf>
    <xf numFmtId="0" fontId="26" fillId="13" borderId="53" xfId="0" applyFont="1" applyFill="1" applyBorder="1" applyAlignment="1">
      <alignment horizontal="center" vertical="center"/>
    </xf>
    <xf numFmtId="0" fontId="23" fillId="7" borderId="0" xfId="0" applyFont="1" applyFill="1" applyAlignment="1">
      <alignment horizontal="center" vertical="center"/>
    </xf>
    <xf numFmtId="0" fontId="23" fillId="7" borderId="32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41" fontId="29" fillId="12" borderId="26" xfId="1" applyFont="1" applyFill="1" applyBorder="1" applyAlignment="1">
      <alignment horizontal="center" vertical="center"/>
    </xf>
    <xf numFmtId="41" fontId="29" fillId="12" borderId="27" xfId="1" applyFont="1" applyFill="1" applyBorder="1" applyAlignment="1">
      <alignment horizontal="center" vertical="center"/>
    </xf>
    <xf numFmtId="41" fontId="29" fillId="12" borderId="28" xfId="1" applyFont="1" applyFill="1" applyBorder="1" applyAlignment="1">
      <alignment horizontal="center" vertical="center"/>
    </xf>
    <xf numFmtId="41" fontId="29" fillId="12" borderId="29" xfId="1" applyFont="1" applyFill="1" applyBorder="1" applyAlignment="1">
      <alignment horizontal="center" vertical="center"/>
    </xf>
    <xf numFmtId="41" fontId="29" fillId="12" borderId="0" xfId="1" applyFont="1" applyFill="1" applyBorder="1" applyAlignment="1">
      <alignment horizontal="center" vertical="center"/>
    </xf>
    <xf numFmtId="41" fontId="29" fillId="12" borderId="30" xfId="1" applyFont="1" applyFill="1" applyBorder="1" applyAlignment="1">
      <alignment horizontal="center" vertical="center"/>
    </xf>
    <xf numFmtId="9" fontId="29" fillId="12" borderId="26" xfId="2" applyFont="1" applyFill="1" applyBorder="1" applyAlignment="1">
      <alignment horizontal="center" vertical="center"/>
    </xf>
    <xf numFmtId="9" fontId="29" fillId="12" borderId="27" xfId="2" applyFont="1" applyFill="1" applyBorder="1" applyAlignment="1">
      <alignment horizontal="center" vertical="center"/>
    </xf>
    <xf numFmtId="9" fontId="29" fillId="12" borderId="28" xfId="2" applyFont="1" applyFill="1" applyBorder="1" applyAlignment="1">
      <alignment horizontal="center" vertical="center"/>
    </xf>
    <xf numFmtId="9" fontId="29" fillId="12" borderId="29" xfId="2" applyFont="1" applyFill="1" applyBorder="1" applyAlignment="1">
      <alignment horizontal="center" vertical="center"/>
    </xf>
    <xf numFmtId="9" fontId="29" fillId="12" borderId="0" xfId="2" applyFont="1" applyFill="1" applyBorder="1" applyAlignment="1">
      <alignment horizontal="center" vertical="center"/>
    </xf>
    <xf numFmtId="9" fontId="29" fillId="12" borderId="30" xfId="2" applyFont="1" applyFill="1" applyBorder="1" applyAlignment="1">
      <alignment horizontal="center" vertical="center"/>
    </xf>
    <xf numFmtId="179" fontId="34" fillId="17" borderId="26" xfId="0" applyNumberFormat="1" applyFont="1" applyFill="1" applyBorder="1" applyAlignment="1">
      <alignment horizontal="center" vertical="center"/>
    </xf>
    <xf numFmtId="179" fontId="34" fillId="17" borderId="27" xfId="0" applyNumberFormat="1" applyFont="1" applyFill="1" applyBorder="1" applyAlignment="1">
      <alignment horizontal="center" vertical="center"/>
    </xf>
    <xf numFmtId="179" fontId="34" fillId="17" borderId="29" xfId="0" applyNumberFormat="1" applyFont="1" applyFill="1" applyBorder="1" applyAlignment="1">
      <alignment horizontal="center" vertical="center"/>
    </xf>
    <xf numFmtId="179" fontId="34" fillId="17" borderId="0" xfId="0" applyNumberFormat="1" applyFont="1" applyFill="1" applyAlignment="1">
      <alignment horizontal="center" vertical="center"/>
    </xf>
    <xf numFmtId="179" fontId="34" fillId="17" borderId="31" xfId="0" applyNumberFormat="1" applyFont="1" applyFill="1" applyBorder="1" applyAlignment="1">
      <alignment horizontal="center" vertical="center"/>
    </xf>
    <xf numFmtId="179" fontId="34" fillId="17" borderId="32" xfId="0" applyNumberFormat="1" applyFont="1" applyFill="1" applyBorder="1" applyAlignment="1">
      <alignment horizontal="center" vertical="center"/>
    </xf>
    <xf numFmtId="0" fontId="26" fillId="17" borderId="27" xfId="0" applyFont="1" applyFill="1" applyBorder="1" applyAlignment="1">
      <alignment horizontal="center" vertical="center"/>
    </xf>
    <xf numFmtId="0" fontId="26" fillId="17" borderId="28" xfId="0" applyFont="1" applyFill="1" applyBorder="1" applyAlignment="1">
      <alignment horizontal="center" vertical="center"/>
    </xf>
    <xf numFmtId="0" fontId="26" fillId="17" borderId="0" xfId="0" applyFont="1" applyFill="1" applyAlignment="1">
      <alignment horizontal="center" vertical="center"/>
    </xf>
    <xf numFmtId="0" fontId="26" fillId="17" borderId="30" xfId="0" applyFont="1" applyFill="1" applyBorder="1" applyAlignment="1">
      <alignment horizontal="center" vertical="center"/>
    </xf>
    <xf numFmtId="0" fontId="26" fillId="17" borderId="32" xfId="0" applyFont="1" applyFill="1" applyBorder="1" applyAlignment="1">
      <alignment horizontal="center" vertical="center"/>
    </xf>
    <xf numFmtId="0" fontId="26" fillId="17" borderId="33" xfId="0" applyFont="1" applyFill="1" applyBorder="1" applyAlignment="1">
      <alignment horizontal="center" vertical="center"/>
    </xf>
    <xf numFmtId="179" fontId="34" fillId="18" borderId="26" xfId="0" applyNumberFormat="1" applyFont="1" applyFill="1" applyBorder="1" applyAlignment="1">
      <alignment horizontal="center" vertical="center"/>
    </xf>
    <xf numFmtId="179" fontId="34" fillId="18" borderId="27" xfId="0" applyNumberFormat="1" applyFont="1" applyFill="1" applyBorder="1" applyAlignment="1">
      <alignment horizontal="center" vertical="center"/>
    </xf>
    <xf numFmtId="179" fontId="34" fillId="18" borderId="29" xfId="0" applyNumberFormat="1" applyFont="1" applyFill="1" applyBorder="1" applyAlignment="1">
      <alignment horizontal="center" vertical="center"/>
    </xf>
    <xf numFmtId="179" fontId="34" fillId="18" borderId="0" xfId="0" applyNumberFormat="1" applyFont="1" applyFill="1" applyAlignment="1">
      <alignment horizontal="center" vertical="center"/>
    </xf>
    <xf numFmtId="179" fontId="34" fillId="18" borderId="31" xfId="0" applyNumberFormat="1" applyFont="1" applyFill="1" applyBorder="1" applyAlignment="1">
      <alignment horizontal="center" vertical="center"/>
    </xf>
    <xf numFmtId="179" fontId="34" fillId="18" borderId="32" xfId="0" applyNumberFormat="1" applyFont="1" applyFill="1" applyBorder="1" applyAlignment="1">
      <alignment horizontal="center" vertical="center"/>
    </xf>
    <xf numFmtId="0" fontId="26" fillId="18" borderId="27" xfId="0" applyFont="1" applyFill="1" applyBorder="1" applyAlignment="1">
      <alignment horizontal="center" vertical="center"/>
    </xf>
    <xf numFmtId="0" fontId="26" fillId="18" borderId="28" xfId="0" applyFont="1" applyFill="1" applyBorder="1" applyAlignment="1">
      <alignment horizontal="center" vertical="center"/>
    </xf>
    <xf numFmtId="0" fontId="26" fillId="18" borderId="0" xfId="0" applyFont="1" applyFill="1" applyAlignment="1">
      <alignment horizontal="center" vertical="center"/>
    </xf>
    <xf numFmtId="0" fontId="26" fillId="18" borderId="30" xfId="0" applyFont="1" applyFill="1" applyBorder="1" applyAlignment="1">
      <alignment horizontal="center" vertical="center"/>
    </xf>
    <xf numFmtId="0" fontId="26" fillId="18" borderId="32" xfId="0" applyFont="1" applyFill="1" applyBorder="1" applyAlignment="1">
      <alignment horizontal="center" vertical="center"/>
    </xf>
    <xf numFmtId="0" fontId="26" fillId="18" borderId="33" xfId="0" applyFont="1" applyFill="1" applyBorder="1" applyAlignment="1">
      <alignment horizontal="center" vertical="center"/>
    </xf>
    <xf numFmtId="179" fontId="33" fillId="17" borderId="26" xfId="0" applyNumberFormat="1" applyFont="1" applyFill="1" applyBorder="1" applyAlignment="1">
      <alignment horizontal="center" vertical="center"/>
    </xf>
    <xf numFmtId="179" fontId="33" fillId="17" borderId="27" xfId="0" applyNumberFormat="1" applyFont="1" applyFill="1" applyBorder="1" applyAlignment="1">
      <alignment horizontal="center" vertical="center"/>
    </xf>
    <xf numFmtId="179" fontId="33" fillId="17" borderId="29" xfId="0" applyNumberFormat="1" applyFont="1" applyFill="1" applyBorder="1" applyAlignment="1">
      <alignment horizontal="center" vertical="center"/>
    </xf>
    <xf numFmtId="179" fontId="33" fillId="17" borderId="0" xfId="0" applyNumberFormat="1" applyFont="1" applyFill="1" applyAlignment="1">
      <alignment horizontal="center" vertical="center"/>
    </xf>
    <xf numFmtId="179" fontId="33" fillId="17" borderId="31" xfId="0" applyNumberFormat="1" applyFont="1" applyFill="1" applyBorder="1" applyAlignment="1">
      <alignment horizontal="center" vertical="center"/>
    </xf>
    <xf numFmtId="179" fontId="33" fillId="17" borderId="32" xfId="0" applyNumberFormat="1" applyFont="1" applyFill="1" applyBorder="1" applyAlignment="1">
      <alignment horizontal="center" vertical="center"/>
    </xf>
    <xf numFmtId="0" fontId="17" fillId="17" borderId="27" xfId="0" applyFont="1" applyFill="1" applyBorder="1" applyAlignment="1">
      <alignment horizontal="center" vertical="center"/>
    </xf>
    <xf numFmtId="0" fontId="17" fillId="17" borderId="28" xfId="0" applyFont="1" applyFill="1" applyBorder="1" applyAlignment="1">
      <alignment horizontal="center" vertical="center"/>
    </xf>
    <xf numFmtId="0" fontId="17" fillId="17" borderId="0" xfId="0" applyFont="1" applyFill="1" applyAlignment="1">
      <alignment horizontal="center" vertical="center"/>
    </xf>
    <xf numFmtId="0" fontId="17" fillId="17" borderId="30" xfId="0" applyFont="1" applyFill="1" applyBorder="1" applyAlignment="1">
      <alignment horizontal="center" vertical="center"/>
    </xf>
    <xf numFmtId="0" fontId="17" fillId="17" borderId="32" xfId="0" applyFont="1" applyFill="1" applyBorder="1" applyAlignment="1">
      <alignment horizontal="center" vertical="center"/>
    </xf>
    <xf numFmtId="0" fontId="17" fillId="17" borderId="33" xfId="0" applyFont="1" applyFill="1" applyBorder="1" applyAlignment="1">
      <alignment horizontal="center" vertical="center"/>
    </xf>
    <xf numFmtId="0" fontId="32" fillId="7" borderId="35" xfId="0" applyFont="1" applyFill="1" applyBorder="1" applyAlignment="1">
      <alignment horizontal="center" vertical="center"/>
    </xf>
    <xf numFmtId="0" fontId="32" fillId="7" borderId="36" xfId="0" applyFont="1" applyFill="1" applyBorder="1" applyAlignment="1">
      <alignment horizontal="center" vertical="center"/>
    </xf>
    <xf numFmtId="0" fontId="32" fillId="7" borderId="37" xfId="0" applyFont="1" applyFill="1" applyBorder="1" applyAlignment="1">
      <alignment horizontal="center" vertical="center"/>
    </xf>
    <xf numFmtId="0" fontId="32" fillId="7" borderId="38" xfId="0" applyFont="1" applyFill="1" applyBorder="1" applyAlignment="1">
      <alignment horizontal="center" vertical="center"/>
    </xf>
    <xf numFmtId="0" fontId="32" fillId="7" borderId="0" xfId="0" applyFont="1" applyFill="1" applyAlignment="1">
      <alignment horizontal="center" vertical="center"/>
    </xf>
    <xf numFmtId="0" fontId="32" fillId="7" borderId="39" xfId="0" applyFont="1" applyFill="1" applyBorder="1" applyAlignment="1">
      <alignment horizontal="center" vertical="center"/>
    </xf>
    <xf numFmtId="179" fontId="33" fillId="17" borderId="29" xfId="0" applyNumberFormat="1" applyFont="1" applyFill="1" applyBorder="1" applyAlignment="1">
      <alignment horizontal="right" vertical="center"/>
    </xf>
    <xf numFmtId="179" fontId="33" fillId="17" borderId="0" xfId="0" applyNumberFormat="1" applyFont="1" applyFill="1" applyAlignment="1">
      <alignment horizontal="right" vertical="center"/>
    </xf>
    <xf numFmtId="179" fontId="33" fillId="18" borderId="29" xfId="0" applyNumberFormat="1" applyFont="1" applyFill="1" applyBorder="1" applyAlignment="1">
      <alignment horizontal="right" vertical="center"/>
    </xf>
    <xf numFmtId="179" fontId="33" fillId="18" borderId="0" xfId="0" applyNumberFormat="1" applyFont="1" applyFill="1" applyAlignment="1">
      <alignment horizontal="right" vertical="center"/>
    </xf>
    <xf numFmtId="0" fontId="17" fillId="18" borderId="0" xfId="0" applyFont="1" applyFill="1" applyAlignment="1">
      <alignment horizontal="center" vertical="center"/>
    </xf>
    <xf numFmtId="0" fontId="17" fillId="18" borderId="30" xfId="0" applyFont="1" applyFill="1" applyBorder="1" applyAlignment="1">
      <alignment horizontal="center" vertical="center"/>
    </xf>
    <xf numFmtId="177" fontId="22" fillId="7" borderId="38" xfId="0" applyNumberFormat="1" applyFont="1" applyFill="1" applyBorder="1" applyAlignment="1">
      <alignment horizontal="center" vertical="center"/>
    </xf>
    <xf numFmtId="177" fontId="22" fillId="7" borderId="0" xfId="0" applyNumberFormat="1" applyFont="1" applyFill="1" applyAlignment="1">
      <alignment horizontal="center" vertical="center"/>
    </xf>
    <xf numFmtId="177" fontId="22" fillId="7" borderId="39" xfId="0" applyNumberFormat="1" applyFont="1" applyFill="1" applyBorder="1" applyAlignment="1">
      <alignment horizontal="center" vertical="center"/>
    </xf>
    <xf numFmtId="177" fontId="22" fillId="7" borderId="40" xfId="0" applyNumberFormat="1" applyFont="1" applyFill="1" applyBorder="1" applyAlignment="1">
      <alignment horizontal="center" vertical="center"/>
    </xf>
    <xf numFmtId="177" fontId="22" fillId="7" borderId="41" xfId="0" applyNumberFormat="1" applyFont="1" applyFill="1" applyBorder="1" applyAlignment="1">
      <alignment horizontal="center" vertical="center"/>
    </xf>
    <xf numFmtId="177" fontId="22" fillId="7" borderId="42" xfId="0" applyNumberFormat="1" applyFont="1" applyFill="1" applyBorder="1" applyAlignment="1">
      <alignment horizontal="center" vertical="center"/>
    </xf>
    <xf numFmtId="41" fontId="23" fillId="18" borderId="29" xfId="0" applyNumberFormat="1" applyFont="1" applyFill="1" applyBorder="1" applyAlignment="1">
      <alignment horizontal="center" vertical="center"/>
    </xf>
    <xf numFmtId="41" fontId="23" fillId="18" borderId="0" xfId="0" applyNumberFormat="1" applyFont="1" applyFill="1" applyAlignment="1">
      <alignment horizontal="center" vertical="center"/>
    </xf>
    <xf numFmtId="41" fontId="23" fillId="18" borderId="30" xfId="0" applyNumberFormat="1" applyFont="1" applyFill="1" applyBorder="1" applyAlignment="1">
      <alignment horizontal="center" vertical="center"/>
    </xf>
    <xf numFmtId="0" fontId="0" fillId="0" borderId="27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41" fontId="27" fillId="13" borderId="26" xfId="0" applyNumberFormat="1" applyFont="1" applyFill="1" applyBorder="1" applyAlignment="1">
      <alignment horizontal="center" vertical="center"/>
    </xf>
    <xf numFmtId="41" fontId="27" fillId="13" borderId="27" xfId="0" applyNumberFormat="1" applyFont="1" applyFill="1" applyBorder="1" applyAlignment="1">
      <alignment horizontal="center" vertical="center"/>
    </xf>
    <xf numFmtId="41" fontId="27" fillId="13" borderId="29" xfId="0" applyNumberFormat="1" applyFont="1" applyFill="1" applyBorder="1" applyAlignment="1">
      <alignment horizontal="center" vertical="center"/>
    </xf>
    <xf numFmtId="41" fontId="27" fillId="13" borderId="0" xfId="0" applyNumberFormat="1" applyFont="1" applyFill="1" applyAlignment="1">
      <alignment horizontal="center" vertical="center"/>
    </xf>
    <xf numFmtId="41" fontId="27" fillId="13" borderId="31" xfId="0" applyNumberFormat="1" applyFont="1" applyFill="1" applyBorder="1" applyAlignment="1">
      <alignment horizontal="center" vertical="center"/>
    </xf>
    <xf numFmtId="41" fontId="27" fillId="13" borderId="32" xfId="0" applyNumberFormat="1" applyFont="1" applyFill="1" applyBorder="1" applyAlignment="1">
      <alignment horizontal="center" vertical="center"/>
    </xf>
    <xf numFmtId="0" fontId="24" fillId="13" borderId="27" xfId="0" applyFont="1" applyFill="1" applyBorder="1" applyAlignment="1">
      <alignment horizontal="center" vertical="center"/>
    </xf>
    <xf numFmtId="0" fontId="24" fillId="13" borderId="0" xfId="0" applyFont="1" applyFill="1" applyAlignment="1">
      <alignment horizontal="center" vertical="center"/>
    </xf>
    <xf numFmtId="0" fontId="24" fillId="13" borderId="32" xfId="0" applyFont="1" applyFill="1" applyBorder="1" applyAlignment="1">
      <alignment horizontal="center" vertical="center"/>
    </xf>
    <xf numFmtId="41" fontId="47" fillId="2" borderId="0" xfId="1" applyFont="1" applyFill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31" fillId="16" borderId="26" xfId="0" applyFont="1" applyFill="1" applyBorder="1" applyAlignment="1">
      <alignment horizontal="center" vertical="center" wrapText="1"/>
    </xf>
    <xf numFmtId="0" fontId="31" fillId="16" borderId="27" xfId="0" applyFont="1" applyFill="1" applyBorder="1" applyAlignment="1">
      <alignment horizontal="center" vertical="center" wrapText="1"/>
    </xf>
    <xf numFmtId="0" fontId="31" fillId="16" borderId="28" xfId="0" applyFont="1" applyFill="1" applyBorder="1" applyAlignment="1">
      <alignment horizontal="center" vertical="center" wrapText="1"/>
    </xf>
    <xf numFmtId="0" fontId="31" fillId="16" borderId="29" xfId="0" applyFont="1" applyFill="1" applyBorder="1" applyAlignment="1">
      <alignment horizontal="center" vertical="center" wrapText="1"/>
    </xf>
    <xf numFmtId="0" fontId="31" fillId="16" borderId="0" xfId="0" applyFont="1" applyFill="1" applyAlignment="1">
      <alignment horizontal="center" vertical="center" wrapText="1"/>
    </xf>
    <xf numFmtId="0" fontId="31" fillId="16" borderId="30" xfId="0" applyFont="1" applyFill="1" applyBorder="1" applyAlignment="1">
      <alignment horizontal="center" vertical="center" wrapText="1"/>
    </xf>
    <xf numFmtId="0" fontId="31" fillId="16" borderId="31" xfId="0" applyFont="1" applyFill="1" applyBorder="1" applyAlignment="1">
      <alignment horizontal="center" vertical="center" wrapText="1"/>
    </xf>
    <xf numFmtId="0" fontId="31" fillId="16" borderId="32" xfId="0" applyFont="1" applyFill="1" applyBorder="1" applyAlignment="1">
      <alignment horizontal="center" vertical="center" wrapText="1"/>
    </xf>
    <xf numFmtId="0" fontId="31" fillId="16" borderId="33" xfId="0" applyFont="1" applyFill="1" applyBorder="1" applyAlignment="1">
      <alignment horizontal="center" vertical="center" wrapText="1"/>
    </xf>
    <xf numFmtId="0" fontId="31" fillId="16" borderId="26" xfId="0" applyFont="1" applyFill="1" applyBorder="1" applyAlignment="1">
      <alignment horizontal="center" vertical="center"/>
    </xf>
    <xf numFmtId="0" fontId="31" fillId="16" borderId="27" xfId="0" applyFont="1" applyFill="1" applyBorder="1" applyAlignment="1">
      <alignment horizontal="center" vertical="center"/>
    </xf>
    <xf numFmtId="0" fontId="31" fillId="16" borderId="28" xfId="0" applyFont="1" applyFill="1" applyBorder="1" applyAlignment="1">
      <alignment horizontal="center" vertical="center"/>
    </xf>
    <xf numFmtId="0" fontId="31" fillId="16" borderId="31" xfId="0" applyFont="1" applyFill="1" applyBorder="1" applyAlignment="1">
      <alignment horizontal="center" vertical="center"/>
    </xf>
    <xf numFmtId="0" fontId="31" fillId="16" borderId="32" xfId="0" applyFont="1" applyFill="1" applyBorder="1" applyAlignment="1">
      <alignment horizontal="center" vertical="center"/>
    </xf>
    <xf numFmtId="0" fontId="31" fillId="16" borderId="33" xfId="0" applyFont="1" applyFill="1" applyBorder="1" applyAlignment="1">
      <alignment horizontal="center" vertical="center"/>
    </xf>
    <xf numFmtId="0" fontId="10" fillId="12" borderId="26" xfId="0" applyFont="1" applyFill="1" applyBorder="1" applyAlignment="1">
      <alignment horizontal="center" vertical="center"/>
    </xf>
    <xf numFmtId="0" fontId="10" fillId="12" borderId="27" xfId="0" applyFont="1" applyFill="1" applyBorder="1" applyAlignment="1">
      <alignment horizontal="center" vertical="center"/>
    </xf>
    <xf numFmtId="0" fontId="10" fillId="12" borderId="28" xfId="0" applyFont="1" applyFill="1" applyBorder="1" applyAlignment="1">
      <alignment horizontal="center" vertical="center"/>
    </xf>
    <xf numFmtId="0" fontId="10" fillId="12" borderId="29" xfId="0" applyFont="1" applyFill="1" applyBorder="1" applyAlignment="1">
      <alignment horizontal="center" vertical="center"/>
    </xf>
    <xf numFmtId="0" fontId="10" fillId="12" borderId="0" xfId="0" applyFont="1" applyFill="1" applyAlignment="1">
      <alignment horizontal="center" vertical="center"/>
    </xf>
    <xf numFmtId="0" fontId="10" fillId="12" borderId="30" xfId="0" applyFont="1" applyFill="1" applyBorder="1" applyAlignment="1">
      <alignment horizontal="center" vertical="center"/>
    </xf>
    <xf numFmtId="41" fontId="17" fillId="13" borderId="1" xfId="0" applyNumberFormat="1" applyFont="1" applyFill="1" applyBorder="1" applyAlignment="1">
      <alignment horizontal="center" vertical="center"/>
    </xf>
    <xf numFmtId="41" fontId="17" fillId="13" borderId="54" xfId="0" applyNumberFormat="1" applyFont="1" applyFill="1" applyBorder="1" applyAlignment="1">
      <alignment horizontal="center" vertical="center"/>
    </xf>
    <xf numFmtId="0" fontId="26" fillId="13" borderId="55" xfId="0" applyFont="1" applyFill="1" applyBorder="1" applyAlignment="1">
      <alignment horizontal="center" vertical="center"/>
    </xf>
    <xf numFmtId="41" fontId="17" fillId="13" borderId="26" xfId="0" applyNumberFormat="1" applyFont="1" applyFill="1" applyBorder="1" applyAlignment="1">
      <alignment horizontal="center" vertical="center"/>
    </xf>
    <xf numFmtId="41" fontId="17" fillId="13" borderId="27" xfId="0" applyNumberFormat="1" applyFont="1" applyFill="1" applyBorder="1" applyAlignment="1">
      <alignment horizontal="center" vertical="center"/>
    </xf>
    <xf numFmtId="41" fontId="17" fillId="13" borderId="29" xfId="0" applyNumberFormat="1" applyFont="1" applyFill="1" applyBorder="1" applyAlignment="1">
      <alignment horizontal="center" vertical="center"/>
    </xf>
    <xf numFmtId="41" fontId="17" fillId="13" borderId="0" xfId="0" applyNumberFormat="1" applyFont="1" applyFill="1" applyAlignment="1">
      <alignment horizontal="center" vertical="center"/>
    </xf>
    <xf numFmtId="41" fontId="17" fillId="13" borderId="31" xfId="0" applyNumberFormat="1" applyFont="1" applyFill="1" applyBorder="1" applyAlignment="1">
      <alignment horizontal="center" vertical="center"/>
    </xf>
    <xf numFmtId="41" fontId="17" fillId="13" borderId="32" xfId="0" applyNumberFormat="1" applyFont="1" applyFill="1" applyBorder="1" applyAlignment="1">
      <alignment horizontal="center" vertical="center"/>
    </xf>
    <xf numFmtId="41" fontId="26" fillId="13" borderId="55" xfId="0" applyNumberFormat="1" applyFont="1" applyFill="1" applyBorder="1" applyAlignment="1">
      <alignment horizontal="center" vertical="center"/>
    </xf>
    <xf numFmtId="41" fontId="27" fillId="13" borderId="1" xfId="0" applyNumberFormat="1" applyFont="1" applyFill="1" applyBorder="1" applyAlignment="1">
      <alignment horizontal="center" vertical="center"/>
    </xf>
    <xf numFmtId="41" fontId="27" fillId="13" borderId="54" xfId="0" applyNumberFormat="1" applyFont="1" applyFill="1" applyBorder="1" applyAlignment="1">
      <alignment horizontal="center" vertical="center"/>
    </xf>
    <xf numFmtId="41" fontId="24" fillId="13" borderId="55" xfId="0" applyNumberFormat="1" applyFont="1" applyFill="1" applyBorder="1" applyAlignment="1">
      <alignment horizontal="center" vertical="center"/>
    </xf>
    <xf numFmtId="41" fontId="40" fillId="13" borderId="26" xfId="0" applyNumberFormat="1" applyFont="1" applyFill="1" applyBorder="1" applyAlignment="1">
      <alignment horizontal="center" vertical="center"/>
    </xf>
    <xf numFmtId="41" fontId="40" fillId="13" borderId="27" xfId="0" applyNumberFormat="1" applyFont="1" applyFill="1" applyBorder="1" applyAlignment="1">
      <alignment horizontal="center" vertical="center"/>
    </xf>
    <xf numFmtId="41" fontId="40" fillId="13" borderId="29" xfId="0" applyNumberFormat="1" applyFont="1" applyFill="1" applyBorder="1" applyAlignment="1">
      <alignment horizontal="center" vertical="center"/>
    </xf>
    <xf numFmtId="41" fontId="40" fillId="13" borderId="0" xfId="0" applyNumberFormat="1" applyFont="1" applyFill="1" applyAlignment="1">
      <alignment horizontal="center" vertical="center"/>
    </xf>
    <xf numFmtId="41" fontId="40" fillId="13" borderId="31" xfId="0" applyNumberFormat="1" applyFont="1" applyFill="1" applyBorder="1" applyAlignment="1">
      <alignment horizontal="center" vertical="center"/>
    </xf>
    <xf numFmtId="41" fontId="40" fillId="13" borderId="32" xfId="0" applyNumberFormat="1" applyFont="1" applyFill="1" applyBorder="1" applyAlignment="1">
      <alignment horizontal="center" vertical="center"/>
    </xf>
    <xf numFmtId="180" fontId="27" fillId="13" borderId="26" xfId="0" applyNumberFormat="1" applyFont="1" applyFill="1" applyBorder="1">
      <alignment vertical="center"/>
    </xf>
    <xf numFmtId="180" fontId="27" fillId="13" borderId="27" xfId="0" applyNumberFormat="1" applyFont="1" applyFill="1" applyBorder="1">
      <alignment vertical="center"/>
    </xf>
    <xf numFmtId="180" fontId="27" fillId="13" borderId="28" xfId="0" applyNumberFormat="1" applyFont="1" applyFill="1" applyBorder="1">
      <alignment vertical="center"/>
    </xf>
    <xf numFmtId="180" fontId="27" fillId="13" borderId="29" xfId="0" applyNumberFormat="1" applyFont="1" applyFill="1" applyBorder="1">
      <alignment vertical="center"/>
    </xf>
    <xf numFmtId="180" fontId="27" fillId="13" borderId="0" xfId="0" applyNumberFormat="1" applyFont="1" applyFill="1">
      <alignment vertical="center"/>
    </xf>
    <xf numFmtId="180" fontId="27" fillId="13" borderId="30" xfId="0" applyNumberFormat="1" applyFont="1" applyFill="1" applyBorder="1">
      <alignment vertical="center"/>
    </xf>
    <xf numFmtId="180" fontId="27" fillId="13" borderId="31" xfId="0" applyNumberFormat="1" applyFont="1" applyFill="1" applyBorder="1">
      <alignment vertical="center"/>
    </xf>
    <xf numFmtId="180" fontId="27" fillId="13" borderId="32" xfId="0" applyNumberFormat="1" applyFont="1" applyFill="1" applyBorder="1">
      <alignment vertical="center"/>
    </xf>
    <xf numFmtId="180" fontId="27" fillId="13" borderId="33" xfId="0" applyNumberFormat="1" applyFont="1" applyFill="1" applyBorder="1">
      <alignment vertical="center"/>
    </xf>
    <xf numFmtId="0" fontId="26" fillId="13" borderId="1" xfId="0" applyFont="1" applyFill="1" applyBorder="1" applyAlignment="1">
      <alignment horizontal="center" vertical="center" wrapText="1"/>
    </xf>
    <xf numFmtId="0" fontId="27" fillId="13" borderId="1" xfId="0" applyFont="1" applyFill="1" applyBorder="1" applyAlignment="1">
      <alignment horizontal="center" vertical="center"/>
    </xf>
    <xf numFmtId="0" fontId="26" fillId="13" borderId="26" xfId="0" applyFont="1" applyFill="1" applyBorder="1" applyAlignment="1">
      <alignment horizontal="center" vertical="center" wrapText="1"/>
    </xf>
    <xf numFmtId="0" fontId="26" fillId="13" borderId="27" xfId="0" applyFont="1" applyFill="1" applyBorder="1" applyAlignment="1">
      <alignment horizontal="center" vertical="center" wrapText="1"/>
    </xf>
    <xf numFmtId="0" fontId="26" fillId="13" borderId="28" xfId="0" applyFont="1" applyFill="1" applyBorder="1" applyAlignment="1">
      <alignment horizontal="center" vertical="center" wrapText="1"/>
    </xf>
    <xf numFmtId="0" fontId="26" fillId="13" borderId="29" xfId="0" applyFont="1" applyFill="1" applyBorder="1" applyAlignment="1">
      <alignment horizontal="center" vertical="center" wrapText="1"/>
    </xf>
    <xf numFmtId="0" fontId="26" fillId="13" borderId="0" xfId="0" applyFont="1" applyFill="1" applyAlignment="1">
      <alignment horizontal="center" vertical="center" wrapText="1"/>
    </xf>
    <xf numFmtId="0" fontId="26" fillId="13" borderId="30" xfId="0" applyFont="1" applyFill="1" applyBorder="1" applyAlignment="1">
      <alignment horizontal="center" vertical="center" wrapText="1"/>
    </xf>
    <xf numFmtId="0" fontId="26" fillId="13" borderId="31" xfId="0" applyFont="1" applyFill="1" applyBorder="1" applyAlignment="1">
      <alignment horizontal="center" vertical="center" wrapText="1"/>
    </xf>
    <xf numFmtId="0" fontId="26" fillId="13" borderId="32" xfId="0" applyFont="1" applyFill="1" applyBorder="1" applyAlignment="1">
      <alignment horizontal="center" vertical="center" wrapText="1"/>
    </xf>
    <xf numFmtId="0" fontId="26" fillId="13" borderId="33" xfId="0" applyFont="1" applyFill="1" applyBorder="1" applyAlignment="1">
      <alignment horizontal="center" vertical="center" wrapText="1"/>
    </xf>
    <xf numFmtId="0" fontId="37" fillId="19" borderId="0" xfId="0" applyFont="1" applyFill="1" applyAlignment="1">
      <alignment horizontal="right" vertical="center"/>
    </xf>
    <xf numFmtId="0" fontId="22" fillId="19" borderId="0" xfId="0" applyFont="1" applyFill="1" applyAlignment="1">
      <alignment horizontal="center" vertical="center"/>
    </xf>
    <xf numFmtId="0" fontId="38" fillId="19" borderId="0" xfId="0" applyFont="1" applyFill="1" applyAlignment="1">
      <alignment horizontal="center" vertical="center"/>
    </xf>
    <xf numFmtId="0" fontId="39" fillId="19" borderId="0" xfId="0" applyFont="1" applyFill="1" applyAlignment="1">
      <alignment horizontal="center" vertical="center"/>
    </xf>
    <xf numFmtId="0" fontId="25" fillId="11" borderId="0" xfId="0" applyFont="1" applyFill="1" applyAlignment="1">
      <alignment horizontal="center" vertical="center"/>
    </xf>
    <xf numFmtId="0" fontId="18" fillId="13" borderId="29" xfId="0" applyFont="1" applyFill="1" applyBorder="1" applyAlignment="1">
      <alignment horizontal="center" vertical="center"/>
    </xf>
    <xf numFmtId="0" fontId="18" fillId="13" borderId="0" xfId="0" applyFont="1" applyFill="1" applyAlignment="1">
      <alignment horizontal="center" vertical="center"/>
    </xf>
    <xf numFmtId="0" fontId="18" fillId="13" borderId="30" xfId="0" applyFont="1" applyFill="1" applyBorder="1" applyAlignment="1">
      <alignment horizontal="center" vertical="center"/>
    </xf>
    <xf numFmtId="41" fontId="16" fillId="13" borderId="29" xfId="0" applyNumberFormat="1" applyFont="1" applyFill="1" applyBorder="1" applyAlignment="1">
      <alignment horizontal="center" vertical="center"/>
    </xf>
    <xf numFmtId="41" fontId="16" fillId="13" borderId="0" xfId="0" applyNumberFormat="1" applyFont="1" applyFill="1" applyAlignment="1">
      <alignment horizontal="center" vertical="center"/>
    </xf>
    <xf numFmtId="41" fontId="16" fillId="13" borderId="31" xfId="0" applyNumberFormat="1" applyFont="1" applyFill="1" applyBorder="1" applyAlignment="1">
      <alignment horizontal="center" vertical="center"/>
    </xf>
    <xf numFmtId="41" fontId="16" fillId="13" borderId="32" xfId="0" applyNumberFormat="1" applyFont="1" applyFill="1" applyBorder="1" applyAlignment="1">
      <alignment horizontal="center" vertical="center"/>
    </xf>
    <xf numFmtId="0" fontId="20" fillId="13" borderId="0" xfId="0" applyFont="1" applyFill="1" applyAlignment="1">
      <alignment horizontal="center" vertical="center"/>
    </xf>
    <xf numFmtId="0" fontId="20" fillId="13" borderId="30" xfId="0" applyFont="1" applyFill="1" applyBorder="1" applyAlignment="1">
      <alignment horizontal="center" vertical="center"/>
    </xf>
    <xf numFmtId="0" fontId="20" fillId="13" borderId="32" xfId="0" applyFont="1" applyFill="1" applyBorder="1" applyAlignment="1">
      <alignment horizontal="center" vertical="center"/>
    </xf>
    <xf numFmtId="0" fontId="20" fillId="13" borderId="33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left" vertical="center"/>
    </xf>
    <xf numFmtId="0" fontId="16" fillId="13" borderId="29" xfId="0" applyFont="1" applyFill="1" applyBorder="1" applyAlignment="1">
      <alignment horizontal="right" vertical="center"/>
    </xf>
    <xf numFmtId="0" fontId="16" fillId="13" borderId="0" xfId="0" applyFont="1" applyFill="1" applyAlignment="1">
      <alignment horizontal="right" vertical="center"/>
    </xf>
    <xf numFmtId="0" fontId="16" fillId="13" borderId="31" xfId="0" applyFont="1" applyFill="1" applyBorder="1" applyAlignment="1">
      <alignment horizontal="right" vertical="center"/>
    </xf>
    <xf numFmtId="0" fontId="16" fillId="13" borderId="32" xfId="0" applyFont="1" applyFill="1" applyBorder="1" applyAlignment="1">
      <alignment horizontal="right" vertical="center"/>
    </xf>
    <xf numFmtId="0" fontId="16" fillId="13" borderId="0" xfId="0" applyFont="1" applyFill="1" applyAlignment="1">
      <alignment horizontal="left" vertical="center"/>
    </xf>
    <xf numFmtId="0" fontId="16" fillId="13" borderId="30" xfId="0" applyFont="1" applyFill="1" applyBorder="1" applyAlignment="1">
      <alignment horizontal="left" vertical="center"/>
    </xf>
    <xf numFmtId="0" fontId="16" fillId="13" borderId="32" xfId="0" applyFont="1" applyFill="1" applyBorder="1" applyAlignment="1">
      <alignment horizontal="left" vertical="center"/>
    </xf>
    <xf numFmtId="0" fontId="16" fillId="13" borderId="33" xfId="0" applyFont="1" applyFill="1" applyBorder="1" applyAlignment="1">
      <alignment horizontal="left" vertical="center"/>
    </xf>
    <xf numFmtId="0" fontId="19" fillId="13" borderId="29" xfId="0" applyFont="1" applyFill="1" applyBorder="1" applyAlignment="1">
      <alignment horizontal="center" vertical="center"/>
    </xf>
    <xf numFmtId="0" fontId="19" fillId="13" borderId="0" xfId="0" applyFont="1" applyFill="1" applyAlignment="1">
      <alignment horizontal="center" vertical="center"/>
    </xf>
    <xf numFmtId="0" fontId="19" fillId="13" borderId="31" xfId="0" applyFont="1" applyFill="1" applyBorder="1" applyAlignment="1">
      <alignment horizontal="center" vertical="center"/>
    </xf>
    <xf numFmtId="0" fontId="19" fillId="13" borderId="32" xfId="0" applyFont="1" applyFill="1" applyBorder="1" applyAlignment="1">
      <alignment horizontal="center" vertical="center"/>
    </xf>
    <xf numFmtId="0" fontId="17" fillId="13" borderId="26" xfId="0" applyFont="1" applyFill="1" applyBorder="1" applyAlignment="1">
      <alignment horizontal="center" vertical="center"/>
    </xf>
    <xf numFmtId="0" fontId="17" fillId="13" borderId="27" xfId="0" applyFont="1" applyFill="1" applyBorder="1" applyAlignment="1">
      <alignment horizontal="center" vertical="center"/>
    </xf>
    <xf numFmtId="0" fontId="17" fillId="13" borderId="28" xfId="0" applyFont="1" applyFill="1" applyBorder="1" applyAlignment="1">
      <alignment horizontal="center" vertical="center"/>
    </xf>
    <xf numFmtId="0" fontId="17" fillId="13" borderId="29" xfId="0" applyFont="1" applyFill="1" applyBorder="1" applyAlignment="1">
      <alignment horizontal="center" vertical="center"/>
    </xf>
    <xf numFmtId="0" fontId="17" fillId="13" borderId="0" xfId="0" applyFont="1" applyFill="1" applyAlignment="1">
      <alignment horizontal="center" vertical="center"/>
    </xf>
    <xf numFmtId="0" fontId="17" fillId="13" borderId="30" xfId="0" applyFont="1" applyFill="1" applyBorder="1" applyAlignment="1">
      <alignment horizontal="center" vertical="center"/>
    </xf>
    <xf numFmtId="0" fontId="16" fillId="13" borderId="29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16" fillId="13" borderId="30" xfId="0" applyFont="1" applyFill="1" applyBorder="1" applyAlignment="1">
      <alignment horizontal="center" vertical="center"/>
    </xf>
    <xf numFmtId="0" fontId="16" fillId="13" borderId="31" xfId="0" applyFont="1" applyFill="1" applyBorder="1" applyAlignment="1">
      <alignment horizontal="center" vertical="center"/>
    </xf>
    <xf numFmtId="0" fontId="16" fillId="13" borderId="32" xfId="0" applyFont="1" applyFill="1" applyBorder="1" applyAlignment="1">
      <alignment horizontal="center" vertical="center"/>
    </xf>
    <xf numFmtId="0" fontId="16" fillId="13" borderId="33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0" fontId="12" fillId="13" borderId="27" xfId="0" applyFont="1" applyFill="1" applyBorder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2" fillId="13" borderId="29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0" fontId="15" fillId="13" borderId="29" xfId="0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0" fontId="15" fillId="13" borderId="30" xfId="0" applyFont="1" applyFill="1" applyBorder="1" applyAlignment="1">
      <alignment horizontal="center" vertical="center"/>
    </xf>
    <xf numFmtId="0" fontId="14" fillId="13" borderId="29" xfId="0" applyFont="1" applyFill="1" applyBorder="1" applyAlignment="1">
      <alignment horizontal="center" vertical="center"/>
    </xf>
    <xf numFmtId="0" fontId="14" fillId="13" borderId="0" xfId="0" applyFont="1" applyFill="1" applyAlignment="1">
      <alignment horizontal="center" vertical="center"/>
    </xf>
    <xf numFmtId="0" fontId="14" fillId="13" borderId="30" xfId="0" applyFont="1" applyFill="1" applyBorder="1" applyAlignment="1">
      <alignment horizontal="center" vertical="center"/>
    </xf>
    <xf numFmtId="178" fontId="0" fillId="0" borderId="27" xfId="0" applyNumberFormat="1" applyBorder="1" applyAlignment="1">
      <alignment horizontal="center" vertical="center"/>
    </xf>
    <xf numFmtId="178" fontId="0" fillId="0" borderId="28" xfId="0" applyNumberFormat="1" applyBorder="1" applyAlignment="1">
      <alignment horizontal="center" vertical="center"/>
    </xf>
    <xf numFmtId="178" fontId="0" fillId="0" borderId="32" xfId="0" applyNumberFormat="1" applyBorder="1" applyAlignment="1">
      <alignment horizontal="center" vertical="center"/>
    </xf>
    <xf numFmtId="178" fontId="0" fillId="0" borderId="33" xfId="0" applyNumberFormat="1" applyBorder="1" applyAlignment="1">
      <alignment horizontal="center" vertical="center"/>
    </xf>
    <xf numFmtId="178" fontId="0" fillId="0" borderId="26" xfId="0" applyNumberFormat="1" applyBorder="1" applyAlignment="1">
      <alignment horizontal="center" vertical="center"/>
    </xf>
    <xf numFmtId="178" fontId="0" fillId="0" borderId="31" xfId="0" applyNumberForma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79" fontId="0" fillId="0" borderId="26" xfId="0" applyNumberFormat="1" applyBorder="1" applyAlignment="1">
      <alignment horizontal="center" vertical="center"/>
    </xf>
    <xf numFmtId="179" fontId="0" fillId="0" borderId="27" xfId="0" applyNumberFormat="1" applyBorder="1" applyAlignment="1">
      <alignment horizontal="center" vertical="center"/>
    </xf>
    <xf numFmtId="179" fontId="0" fillId="0" borderId="28" xfId="0" applyNumberFormat="1" applyBorder="1" applyAlignment="1">
      <alignment horizontal="center" vertical="center"/>
    </xf>
    <xf numFmtId="179" fontId="0" fillId="0" borderId="31" xfId="0" applyNumberFormat="1" applyBorder="1" applyAlignment="1">
      <alignment horizontal="center" vertical="center"/>
    </xf>
    <xf numFmtId="179" fontId="0" fillId="0" borderId="32" xfId="0" applyNumberFormat="1" applyBorder="1" applyAlignment="1">
      <alignment horizontal="center" vertical="center"/>
    </xf>
    <xf numFmtId="179" fontId="0" fillId="0" borderId="33" xfId="0" applyNumberForma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176" fontId="0" fillId="0" borderId="26" xfId="0" applyNumberFormat="1" applyBorder="1" applyAlignment="1">
      <alignment horizontal="center" vertical="center"/>
    </xf>
    <xf numFmtId="176" fontId="0" fillId="0" borderId="27" xfId="0" applyNumberFormat="1" applyBorder="1" applyAlignment="1">
      <alignment horizontal="center" vertical="center"/>
    </xf>
    <xf numFmtId="176" fontId="0" fillId="0" borderId="28" xfId="0" applyNumberFormat="1" applyBorder="1" applyAlignment="1">
      <alignment horizontal="center" vertical="center"/>
    </xf>
    <xf numFmtId="176" fontId="0" fillId="0" borderId="31" xfId="0" applyNumberFormat="1" applyBorder="1" applyAlignment="1">
      <alignment horizontal="center" vertical="center"/>
    </xf>
    <xf numFmtId="176" fontId="0" fillId="0" borderId="32" xfId="0" applyNumberFormat="1" applyBorder="1" applyAlignment="1">
      <alignment horizontal="center" vertical="center"/>
    </xf>
    <xf numFmtId="176" fontId="0" fillId="0" borderId="33" xfId="0" applyNumberFormat="1" applyBorder="1" applyAlignment="1">
      <alignment horizontal="center" vertical="center"/>
    </xf>
    <xf numFmtId="41" fontId="0" fillId="0" borderId="26" xfId="1" applyFont="1" applyBorder="1" applyAlignment="1">
      <alignment horizontal="center" vertical="center"/>
    </xf>
    <xf numFmtId="41" fontId="0" fillId="0" borderId="27" xfId="1" applyFont="1" applyBorder="1" applyAlignment="1">
      <alignment horizontal="center" vertical="center"/>
    </xf>
    <xf numFmtId="41" fontId="0" fillId="0" borderId="28" xfId="1" applyFont="1" applyBorder="1" applyAlignment="1">
      <alignment horizontal="center" vertical="center"/>
    </xf>
    <xf numFmtId="41" fontId="0" fillId="0" borderId="31" xfId="1" applyFont="1" applyBorder="1" applyAlignment="1">
      <alignment horizontal="center" vertical="center"/>
    </xf>
    <xf numFmtId="41" fontId="0" fillId="0" borderId="32" xfId="1" applyFont="1" applyBorder="1" applyAlignment="1">
      <alignment horizontal="center" vertical="center"/>
    </xf>
    <xf numFmtId="41" fontId="0" fillId="0" borderId="33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1" fontId="0" fillId="0" borderId="27" xfId="0" applyNumberFormat="1" applyBorder="1" applyAlignment="1">
      <alignment horizontal="center" vertical="center"/>
    </xf>
    <xf numFmtId="179" fontId="44" fillId="0" borderId="26" xfId="0" applyNumberFormat="1" applyFont="1" applyBorder="1" applyAlignment="1">
      <alignment horizontal="center" vertical="center"/>
    </xf>
    <xf numFmtId="179" fontId="44" fillId="0" borderId="27" xfId="0" applyNumberFormat="1" applyFont="1" applyBorder="1" applyAlignment="1">
      <alignment horizontal="center" vertical="center"/>
    </xf>
    <xf numFmtId="179" fontId="44" fillId="0" borderId="28" xfId="0" applyNumberFormat="1" applyFont="1" applyBorder="1" applyAlignment="1">
      <alignment horizontal="center" vertical="center"/>
    </xf>
    <xf numFmtId="179" fontId="44" fillId="0" borderId="31" xfId="0" applyNumberFormat="1" applyFont="1" applyBorder="1" applyAlignment="1">
      <alignment horizontal="center" vertical="center"/>
    </xf>
    <xf numFmtId="179" fontId="44" fillId="0" borderId="32" xfId="0" applyNumberFormat="1" applyFont="1" applyBorder="1" applyAlignment="1">
      <alignment horizontal="center" vertical="center"/>
    </xf>
    <xf numFmtId="179" fontId="44" fillId="0" borderId="33" xfId="0" applyNumberFormat="1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176" fontId="0" fillId="0" borderId="29" xfId="0" applyNumberForma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6" fontId="0" fillId="0" borderId="30" xfId="0" applyNumberFormat="1" applyBorder="1" applyAlignment="1">
      <alignment horizontal="center" vertical="center"/>
    </xf>
    <xf numFmtId="41" fontId="0" fillId="0" borderId="29" xfId="1" applyFont="1" applyBorder="1" applyAlignment="1">
      <alignment horizontal="center" vertical="center"/>
    </xf>
    <xf numFmtId="41" fontId="0" fillId="0" borderId="0" xfId="1" applyFont="1" applyBorder="1" applyAlignment="1">
      <alignment horizontal="center" vertical="center"/>
    </xf>
    <xf numFmtId="41" fontId="0" fillId="0" borderId="30" xfId="1" applyFont="1" applyBorder="1" applyAlignment="1">
      <alignment horizontal="center" vertical="center"/>
    </xf>
    <xf numFmtId="41" fontId="0" fillId="0" borderId="26" xfId="1" applyFont="1" applyFill="1" applyBorder="1" applyAlignment="1">
      <alignment horizontal="center" vertical="center"/>
    </xf>
    <xf numFmtId="41" fontId="0" fillId="0" borderId="27" xfId="1" applyFont="1" applyFill="1" applyBorder="1" applyAlignment="1">
      <alignment horizontal="center" vertical="center"/>
    </xf>
    <xf numFmtId="41" fontId="0" fillId="0" borderId="28" xfId="1" applyFont="1" applyFill="1" applyBorder="1" applyAlignment="1">
      <alignment horizontal="center" vertical="center"/>
    </xf>
    <xf numFmtId="41" fontId="0" fillId="0" borderId="31" xfId="1" applyFont="1" applyFill="1" applyBorder="1" applyAlignment="1">
      <alignment horizontal="center" vertical="center"/>
    </xf>
    <xf numFmtId="41" fontId="0" fillId="0" borderId="32" xfId="1" applyFont="1" applyFill="1" applyBorder="1" applyAlignment="1">
      <alignment horizontal="center" vertical="center"/>
    </xf>
    <xf numFmtId="41" fontId="0" fillId="0" borderId="33" xfId="1" applyFont="1" applyFill="1" applyBorder="1" applyAlignment="1">
      <alignment horizontal="center" vertical="center"/>
    </xf>
    <xf numFmtId="0" fontId="28" fillId="10" borderId="0" xfId="0" applyFont="1" applyFill="1" applyAlignment="1">
      <alignment horizontal="center" vertical="center"/>
    </xf>
    <xf numFmtId="0" fontId="45" fillId="10" borderId="0" xfId="0" applyFont="1" applyFill="1" applyAlignment="1">
      <alignment horizontal="left" vertical="center"/>
    </xf>
    <xf numFmtId="0" fontId="0" fillId="14" borderId="26" xfId="0" applyFill="1" applyBorder="1" applyAlignment="1">
      <alignment horizontal="center" vertical="center"/>
    </xf>
    <xf numFmtId="0" fontId="0" fillId="14" borderId="27" xfId="0" applyFill="1" applyBorder="1" applyAlignment="1">
      <alignment horizontal="center" vertical="center"/>
    </xf>
    <xf numFmtId="0" fontId="0" fillId="14" borderId="28" xfId="0" applyFill="1" applyBorder="1" applyAlignment="1">
      <alignment horizontal="center" vertical="center"/>
    </xf>
    <xf numFmtId="0" fontId="0" fillId="14" borderId="31" xfId="0" applyFill="1" applyBorder="1" applyAlignment="1">
      <alignment horizontal="center" vertical="center"/>
    </xf>
    <xf numFmtId="0" fontId="0" fillId="14" borderId="32" xfId="0" applyFill="1" applyBorder="1" applyAlignment="1">
      <alignment horizontal="center" vertical="center"/>
    </xf>
    <xf numFmtId="0" fontId="0" fillId="14" borderId="33" xfId="0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41" fontId="0" fillId="0" borderId="72" xfId="1" applyFont="1" applyBorder="1" applyAlignment="1">
      <alignment horizontal="center" vertical="center"/>
    </xf>
    <xf numFmtId="41" fontId="0" fillId="0" borderId="75" xfId="1" applyFont="1" applyBorder="1" applyAlignment="1">
      <alignment horizontal="center" vertical="center"/>
    </xf>
    <xf numFmtId="41" fontId="0" fillId="0" borderId="74" xfId="1" applyFont="1" applyBorder="1" applyAlignment="1">
      <alignment horizontal="center" vertical="center"/>
    </xf>
    <xf numFmtId="41" fontId="0" fillId="0" borderId="77" xfId="1" applyFon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41" fontId="0" fillId="0" borderId="67" xfId="1" applyFont="1" applyBorder="1" applyAlignment="1">
      <alignment horizontal="center" vertical="center"/>
    </xf>
    <xf numFmtId="41" fontId="0" fillId="0" borderId="66" xfId="1" applyFont="1" applyBorder="1" applyAlignment="1">
      <alignment horizontal="center" vertical="center"/>
    </xf>
    <xf numFmtId="41" fontId="0" fillId="0" borderId="69" xfId="1" applyFont="1" applyBorder="1" applyAlignment="1">
      <alignment horizontal="center" vertical="center"/>
    </xf>
    <xf numFmtId="41" fontId="0" fillId="0" borderId="71" xfId="1" applyFont="1" applyBorder="1" applyAlignment="1">
      <alignment horizontal="center" vertical="center"/>
    </xf>
  </cellXfs>
  <cellStyles count="3">
    <cellStyle name="백분율" xfId="2" builtinId="5"/>
    <cellStyle name="쉼표 [0]" xfId="1" builtinId="6"/>
    <cellStyle name="표준" xfId="0" builtinId="0"/>
  </cellStyles>
  <dxfs count="0"/>
  <tableStyles count="0" defaultTableStyle="TableStyleMedium2" defaultPivotStyle="PivotStyleLight16"/>
  <colors>
    <mruColors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80437</xdr:colOff>
      <xdr:row>117</xdr:row>
      <xdr:rowOff>17991</xdr:rowOff>
    </xdr:from>
    <xdr:to>
      <xdr:col>57</xdr:col>
      <xdr:colOff>50006</xdr:colOff>
      <xdr:row>122</xdr:row>
      <xdr:rowOff>97243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BB70E283-FA63-4F14-9385-4B6D5200C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37" y="16734366"/>
          <a:ext cx="8196788" cy="793627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134475</xdr:colOff>
      <xdr:row>122</xdr:row>
      <xdr:rowOff>131234</xdr:rowOff>
    </xdr:from>
    <xdr:to>
      <xdr:col>57</xdr:col>
      <xdr:colOff>21431</xdr:colOff>
      <xdr:row>126</xdr:row>
      <xdr:rowOff>139095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CA9273B5-7866-4BF4-A7AB-4E302AD517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0" t="-1" r="776" b="22740"/>
        <a:stretch/>
      </xdr:blipFill>
      <xdr:spPr>
        <a:xfrm>
          <a:off x="134475" y="17561984"/>
          <a:ext cx="8114175" cy="579361"/>
        </a:xfrm>
        <a:prstGeom prst="rect">
          <a:avLst/>
        </a:prstGeom>
      </xdr:spPr>
    </xdr:pic>
    <xdr:clientData/>
  </xdr:twoCellAnchor>
  <xdr:twoCellAnchor>
    <xdr:from>
      <xdr:col>18</xdr:col>
      <xdr:colOff>71965</xdr:colOff>
      <xdr:row>140</xdr:row>
      <xdr:rowOff>8466</xdr:rowOff>
    </xdr:from>
    <xdr:to>
      <xdr:col>20</xdr:col>
      <xdr:colOff>118532</xdr:colOff>
      <xdr:row>144</xdr:row>
      <xdr:rowOff>97366</xdr:rowOff>
    </xdr:to>
    <xdr:sp macro="" textlink="">
      <xdr:nvSpPr>
        <xdr:cNvPr id="4" name="오른쪽 화살표 9">
          <a:extLst>
            <a:ext uri="{FF2B5EF4-FFF2-40B4-BE49-F238E27FC236}">
              <a16:creationId xmlns:a16="http://schemas.microsoft.com/office/drawing/2014/main" id="{CAB28D4C-F867-41D9-AE02-FCA48F91E0B3}"/>
            </a:ext>
          </a:extLst>
        </xdr:cNvPr>
        <xdr:cNvSpPr/>
      </xdr:nvSpPr>
      <xdr:spPr>
        <a:xfrm rot="3563522">
          <a:off x="2479674" y="20165482"/>
          <a:ext cx="660400" cy="332317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6</xdr:col>
      <xdr:colOff>25399</xdr:colOff>
      <xdr:row>140</xdr:row>
      <xdr:rowOff>12699</xdr:rowOff>
    </xdr:from>
    <xdr:to>
      <xdr:col>8</xdr:col>
      <xdr:colOff>71966</xdr:colOff>
      <xdr:row>144</xdr:row>
      <xdr:rowOff>101599</xdr:rowOff>
    </xdr:to>
    <xdr:sp macro="" textlink="">
      <xdr:nvSpPr>
        <xdr:cNvPr id="5" name="오른쪽 화살표 10">
          <a:extLst>
            <a:ext uri="{FF2B5EF4-FFF2-40B4-BE49-F238E27FC236}">
              <a16:creationId xmlns:a16="http://schemas.microsoft.com/office/drawing/2014/main" id="{5AA2F907-CF40-4A20-BB25-CA90D874F9CF}"/>
            </a:ext>
          </a:extLst>
        </xdr:cNvPr>
        <xdr:cNvSpPr/>
      </xdr:nvSpPr>
      <xdr:spPr>
        <a:xfrm rot="7269501">
          <a:off x="718608" y="20169715"/>
          <a:ext cx="660400" cy="332317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11</xdr:col>
      <xdr:colOff>50801</xdr:colOff>
      <xdr:row>148</xdr:row>
      <xdr:rowOff>131233</xdr:rowOff>
    </xdr:from>
    <xdr:to>
      <xdr:col>15</xdr:col>
      <xdr:colOff>55034</xdr:colOff>
      <xdr:row>150</xdr:row>
      <xdr:rowOff>122766</xdr:rowOff>
    </xdr:to>
    <xdr:sp macro="" textlink="">
      <xdr:nvSpPr>
        <xdr:cNvPr id="6" name="왼쪽/오른쪽 화살표 12">
          <a:extLst>
            <a:ext uri="{FF2B5EF4-FFF2-40B4-BE49-F238E27FC236}">
              <a16:creationId xmlns:a16="http://schemas.microsoft.com/office/drawing/2014/main" id="{C8E4979A-B68B-4E1E-8849-3D852C51DAA6}"/>
            </a:ext>
          </a:extLst>
        </xdr:cNvPr>
        <xdr:cNvSpPr/>
      </xdr:nvSpPr>
      <xdr:spPr>
        <a:xfrm>
          <a:off x="1622426" y="21267208"/>
          <a:ext cx="575733" cy="277283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13</xdr:col>
      <xdr:colOff>131233</xdr:colOff>
      <xdr:row>137</xdr:row>
      <xdr:rowOff>76200</xdr:rowOff>
    </xdr:from>
    <xdr:to>
      <xdr:col>14</xdr:col>
      <xdr:colOff>84666</xdr:colOff>
      <xdr:row>138</xdr:row>
      <xdr:rowOff>55033</xdr:rowOff>
    </xdr:to>
    <xdr:sp macro="" textlink="">
      <xdr:nvSpPr>
        <xdr:cNvPr id="7" name="포인트가 6개인 별 14">
          <a:extLst>
            <a:ext uri="{FF2B5EF4-FFF2-40B4-BE49-F238E27FC236}">
              <a16:creationId xmlns:a16="http://schemas.microsoft.com/office/drawing/2014/main" id="{401E8DC0-9356-4528-9274-F719A40B9BE6}"/>
            </a:ext>
          </a:extLst>
        </xdr:cNvPr>
        <xdr:cNvSpPr/>
      </xdr:nvSpPr>
      <xdr:spPr>
        <a:xfrm>
          <a:off x="1988608" y="19640550"/>
          <a:ext cx="96308" cy="121708"/>
        </a:xfrm>
        <a:prstGeom prst="star6">
          <a:avLst/>
        </a:prstGeom>
        <a:gradFill flip="none" rotWithShape="1">
          <a:gsLst>
            <a:gs pos="0">
              <a:schemeClr val="accent2">
                <a:lumMod val="67000"/>
              </a:schemeClr>
            </a:gs>
            <a:gs pos="48000">
              <a:schemeClr val="accent2">
                <a:lumMod val="97000"/>
                <a:lumOff val="3000"/>
              </a:schemeClr>
            </a:gs>
            <a:gs pos="100000">
              <a:schemeClr val="accent2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  <xdr:twoCellAnchor editAs="oneCell">
    <xdr:from>
      <xdr:col>0</xdr:col>
      <xdr:colOff>9525</xdr:colOff>
      <xdr:row>0</xdr:row>
      <xdr:rowOff>0</xdr:rowOff>
    </xdr:from>
    <xdr:to>
      <xdr:col>57</xdr:col>
      <xdr:colOff>40482</xdr:colOff>
      <xdr:row>39</xdr:row>
      <xdr:rowOff>1642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6515F9AE-D0A7-4DA8-8712-FACEAB0F10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25" y="0"/>
          <a:ext cx="8258176" cy="5573767"/>
        </a:xfrm>
        <a:prstGeom prst="rect">
          <a:avLst/>
        </a:prstGeom>
      </xdr:spPr>
    </xdr:pic>
    <xdr:clientData/>
  </xdr:twoCellAnchor>
  <xdr:twoCellAnchor editAs="oneCell">
    <xdr:from>
      <xdr:col>0</xdr:col>
      <xdr:colOff>55034</xdr:colOff>
      <xdr:row>39</xdr:row>
      <xdr:rowOff>16934</xdr:rowOff>
    </xdr:from>
    <xdr:to>
      <xdr:col>57</xdr:col>
      <xdr:colOff>43656</xdr:colOff>
      <xdr:row>44</xdr:row>
      <xdr:rowOff>90269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8F859DD4-66C5-4FED-B739-E60AF4171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34" y="5589059"/>
          <a:ext cx="8215841" cy="787710"/>
        </a:xfrm>
        <a:prstGeom prst="rect">
          <a:avLst/>
        </a:prstGeom>
      </xdr:spPr>
    </xdr:pic>
    <xdr:clientData/>
  </xdr:twoCellAnchor>
  <xdr:twoCellAnchor editAs="oneCell">
    <xdr:from>
      <xdr:col>0</xdr:col>
      <xdr:colOff>2171</xdr:colOff>
      <xdr:row>44</xdr:row>
      <xdr:rowOff>95250</xdr:rowOff>
    </xdr:from>
    <xdr:to>
      <xdr:col>26</xdr:col>
      <xdr:colOff>132584</xdr:colOff>
      <xdr:row>78</xdr:row>
      <xdr:rowOff>0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6081B1D8-2977-483C-8347-99CD2CAC0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" y="6381750"/>
          <a:ext cx="3857069" cy="476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78</xdr:row>
      <xdr:rowOff>27518</xdr:rowOff>
    </xdr:from>
    <xdr:to>
      <xdr:col>57</xdr:col>
      <xdr:colOff>21432</xdr:colOff>
      <xdr:row>83</xdr:row>
      <xdr:rowOff>96968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D35474D5-2254-4128-BCF2-9602C067C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1171768"/>
          <a:ext cx="8248650" cy="783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38100</xdr:rowOff>
    </xdr:from>
    <xdr:to>
      <xdr:col>57</xdr:col>
      <xdr:colOff>49251</xdr:colOff>
      <xdr:row>195</xdr:row>
      <xdr:rowOff>9525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BEAE7021-1D76-40F5-89FD-EB79A05BA0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83"/>
        <a:stretch/>
      </xdr:blipFill>
      <xdr:spPr>
        <a:xfrm>
          <a:off x="0" y="22317075"/>
          <a:ext cx="8276470" cy="5543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30807</xdr:rowOff>
    </xdr:from>
    <xdr:to>
      <xdr:col>57</xdr:col>
      <xdr:colOff>21431</xdr:colOff>
      <xdr:row>233</xdr:row>
      <xdr:rowOff>114300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6667E45C-DB14-48D8-8082-CD79D56B5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81907"/>
          <a:ext cx="8248650" cy="5512743"/>
        </a:xfrm>
        <a:prstGeom prst="rect">
          <a:avLst/>
        </a:prstGeom>
      </xdr:spPr>
    </xdr:pic>
    <xdr:clientData/>
  </xdr:twoCellAnchor>
  <xdr:twoCellAnchor editAs="oneCell">
    <xdr:from>
      <xdr:col>0</xdr:col>
      <xdr:colOff>92088</xdr:colOff>
      <xdr:row>234</xdr:row>
      <xdr:rowOff>22225</xdr:rowOff>
    </xdr:from>
    <xdr:to>
      <xdr:col>57</xdr:col>
      <xdr:colOff>30956</xdr:colOff>
      <xdr:row>268</xdr:row>
      <xdr:rowOff>96425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BB77D078-F93C-41B4-BF17-553BFB4A7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88" y="33445450"/>
          <a:ext cx="8166087" cy="4931950"/>
        </a:xfrm>
        <a:prstGeom prst="rect">
          <a:avLst/>
        </a:prstGeom>
      </xdr:spPr>
    </xdr:pic>
    <xdr:clientData/>
  </xdr:twoCellAnchor>
  <xdr:twoCellAnchor>
    <xdr:from>
      <xdr:col>43</xdr:col>
      <xdr:colOff>6350</xdr:colOff>
      <xdr:row>73</xdr:row>
      <xdr:rowOff>59267</xdr:rowOff>
    </xdr:from>
    <xdr:to>
      <xdr:col>44</xdr:col>
      <xdr:colOff>120650</xdr:colOff>
      <xdr:row>74</xdr:row>
      <xdr:rowOff>105834</xdr:rowOff>
    </xdr:to>
    <xdr:sp macro="" textlink="">
      <xdr:nvSpPr>
        <xdr:cNvPr id="15" name="오른쪽 화살표 20">
          <a:extLst>
            <a:ext uri="{FF2B5EF4-FFF2-40B4-BE49-F238E27FC236}">
              <a16:creationId xmlns:a16="http://schemas.microsoft.com/office/drawing/2014/main" id="{C9AF3781-41E8-4981-BC83-97DA905BFC7A}"/>
            </a:ext>
          </a:extLst>
        </xdr:cNvPr>
        <xdr:cNvSpPr/>
      </xdr:nvSpPr>
      <xdr:spPr>
        <a:xfrm>
          <a:off x="6149975" y="10489142"/>
          <a:ext cx="257175" cy="18944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35"/>
  <sheetViews>
    <sheetView zoomScaleNormal="100" workbookViewId="0">
      <selection activeCell="A28" sqref="A28"/>
    </sheetView>
  </sheetViews>
  <sheetFormatPr defaultColWidth="9" defaultRowHeight="16.5"/>
  <cols>
    <col min="1" max="2" width="9" style="25"/>
    <col min="3" max="3" width="10.375" style="25" customWidth="1"/>
    <col min="4" max="4" width="9" style="25"/>
    <col min="5" max="5" width="13.625" style="109" customWidth="1"/>
    <col min="6" max="6" width="15.125" style="25" customWidth="1"/>
    <col min="7" max="9" width="15.625" style="25" customWidth="1"/>
    <col min="10" max="10" width="20.5" style="25" customWidth="1"/>
    <col min="11" max="11" width="19.625" style="25" customWidth="1"/>
    <col min="12" max="12" width="15.125" style="25" customWidth="1"/>
    <col min="13" max="13" width="11.375" style="25" customWidth="1"/>
    <col min="14" max="14" width="10.875" style="25" customWidth="1"/>
    <col min="15" max="15" width="10.375" style="25" customWidth="1"/>
    <col min="16" max="16" width="9" style="25"/>
    <col min="17" max="17" width="13.625" style="25" customWidth="1"/>
    <col min="18" max="18" width="15.125" style="25" customWidth="1"/>
    <col min="19" max="16384" width="9" style="25"/>
  </cols>
  <sheetData>
    <row r="1" spans="1:18" ht="28.5" customHeight="1" thickBot="1">
      <c r="A1" s="206" t="s">
        <v>0</v>
      </c>
      <c r="B1" s="207"/>
      <c r="C1" s="207"/>
      <c r="D1" s="207"/>
      <c r="E1" s="207"/>
      <c r="F1" s="207"/>
      <c r="G1" s="207"/>
      <c r="H1" s="207"/>
      <c r="I1" s="207"/>
      <c r="J1" s="207"/>
      <c r="K1" s="208"/>
      <c r="L1" s="92"/>
      <c r="M1" s="209" t="s">
        <v>101</v>
      </c>
      <c r="N1" s="210"/>
      <c r="O1" s="211"/>
      <c r="P1" s="92"/>
      <c r="Q1" s="92"/>
      <c r="R1" s="116"/>
    </row>
    <row r="2" spans="1:18" ht="17.25" thickBot="1">
      <c r="A2" s="212" t="s">
        <v>1</v>
      </c>
      <c r="B2" s="213"/>
      <c r="C2" s="213"/>
      <c r="D2" s="213"/>
      <c r="E2" s="214"/>
      <c r="F2" s="215" t="s">
        <v>7</v>
      </c>
      <c r="G2" s="216"/>
      <c r="H2" s="216"/>
      <c r="I2" s="217"/>
      <c r="J2" s="218" t="s">
        <v>104</v>
      </c>
      <c r="K2" s="219"/>
      <c r="M2" s="102" t="s">
        <v>102</v>
      </c>
      <c r="N2" s="103">
        <v>6.8</v>
      </c>
      <c r="O2" s="115">
        <v>115.08033330000001</v>
      </c>
    </row>
    <row r="3" spans="1:18" ht="17.25" thickBot="1">
      <c r="A3" s="3" t="s">
        <v>2</v>
      </c>
      <c r="B3" s="4">
        <v>250</v>
      </c>
      <c r="C3" s="3" t="s">
        <v>4</v>
      </c>
      <c r="D3" s="4" t="s">
        <v>5</v>
      </c>
      <c r="E3" s="5" t="s">
        <v>122</v>
      </c>
      <c r="F3" s="11" t="s">
        <v>8</v>
      </c>
      <c r="G3" s="31">
        <v>159.6</v>
      </c>
      <c r="H3" s="33" t="s">
        <v>123</v>
      </c>
      <c r="I3" s="90" t="s">
        <v>123</v>
      </c>
      <c r="J3" s="117" t="s">
        <v>105</v>
      </c>
      <c r="K3" s="139">
        <v>28750</v>
      </c>
      <c r="M3" s="97" t="s">
        <v>61</v>
      </c>
      <c r="N3" s="99">
        <v>5.2</v>
      </c>
      <c r="O3" s="98"/>
    </row>
    <row r="4" spans="1:18" ht="17.25" thickBot="1">
      <c r="A4" s="6" t="s">
        <v>3</v>
      </c>
      <c r="B4" s="7">
        <v>4</v>
      </c>
      <c r="C4" s="6" t="s">
        <v>6</v>
      </c>
      <c r="D4" s="8">
        <v>-6.0000000000000001E-3</v>
      </c>
      <c r="E4" s="9" t="s">
        <v>39</v>
      </c>
      <c r="F4" s="12" t="s">
        <v>9</v>
      </c>
      <c r="G4" s="32">
        <v>61.926000000000002</v>
      </c>
      <c r="H4" s="34" t="s">
        <v>123</v>
      </c>
      <c r="I4" s="91" t="s">
        <v>123</v>
      </c>
      <c r="J4" s="140" t="s">
        <v>124</v>
      </c>
      <c r="K4" s="138">
        <f>I7/12</f>
        <v>3308559.5823749998</v>
      </c>
      <c r="M4" s="26"/>
      <c r="N4" s="26"/>
      <c r="O4" s="26"/>
    </row>
    <row r="5" spans="1:18" ht="17.25" thickBot="1">
      <c r="A5" s="220" t="s">
        <v>125</v>
      </c>
      <c r="B5" s="221"/>
      <c r="C5" s="221"/>
      <c r="D5" s="221"/>
      <c r="E5" s="221"/>
      <c r="F5" s="222"/>
      <c r="G5" s="223" t="s">
        <v>106</v>
      </c>
      <c r="H5" s="224"/>
      <c r="I5" s="225"/>
      <c r="J5" s="111" t="s">
        <v>99</v>
      </c>
      <c r="K5" s="226" t="s">
        <v>100</v>
      </c>
      <c r="L5" s="89"/>
      <c r="M5" s="223" t="s">
        <v>116</v>
      </c>
      <c r="N5" s="224"/>
      <c r="O5" s="225"/>
      <c r="P5" s="89"/>
      <c r="Q5" s="89"/>
      <c r="R5" s="89"/>
    </row>
    <row r="6" spans="1:18" ht="17.25" thickBot="1">
      <c r="A6" s="22" t="s">
        <v>10</v>
      </c>
      <c r="B6" s="23" t="s">
        <v>11</v>
      </c>
      <c r="C6" s="23" t="s">
        <v>12</v>
      </c>
      <c r="D6" s="23" t="s">
        <v>13</v>
      </c>
      <c r="E6" s="23" t="s">
        <v>15</v>
      </c>
      <c r="F6" s="24" t="s">
        <v>16</v>
      </c>
      <c r="G6" s="85" t="s">
        <v>96</v>
      </c>
      <c r="H6" s="86" t="s">
        <v>97</v>
      </c>
      <c r="I6" s="87" t="s">
        <v>98</v>
      </c>
      <c r="J6" s="112" t="s">
        <v>103</v>
      </c>
      <c r="K6" s="227"/>
      <c r="M6" s="94" t="s">
        <v>46</v>
      </c>
      <c r="N6" s="96" t="s">
        <v>107</v>
      </c>
      <c r="O6" s="95" t="s">
        <v>115</v>
      </c>
    </row>
    <row r="7" spans="1:18">
      <c r="A7" s="2" t="s">
        <v>14</v>
      </c>
      <c r="B7" s="10">
        <v>100</v>
      </c>
      <c r="C7" s="13">
        <f>$G$3+($G$4*1.5)</f>
        <v>252.489</v>
      </c>
      <c r="D7" s="10">
        <f>B3*B4*30</f>
        <v>30000</v>
      </c>
      <c r="E7" s="14">
        <f>C7*D7</f>
        <v>7574670</v>
      </c>
      <c r="F7" s="15">
        <f>E7*12</f>
        <v>90896040</v>
      </c>
      <c r="G7" s="88">
        <v>2376000</v>
      </c>
      <c r="H7" s="118">
        <v>0</v>
      </c>
      <c r="I7" s="118">
        <f>$K$3*$O$2*12</f>
        <v>39702714.988499999</v>
      </c>
      <c r="J7" s="120">
        <f>F7-G7-I7</f>
        <v>48817325.011500001</v>
      </c>
      <c r="K7" s="113"/>
      <c r="L7" s="101"/>
      <c r="M7" s="102" t="s">
        <v>108</v>
      </c>
      <c r="N7" s="103" t="s">
        <v>119</v>
      </c>
      <c r="O7" s="107">
        <v>3100000</v>
      </c>
      <c r="Q7" s="101"/>
      <c r="R7" s="101"/>
    </row>
    <row r="8" spans="1:18">
      <c r="A8" s="16" t="s">
        <v>19</v>
      </c>
      <c r="B8" s="1">
        <f>B7-0.6</f>
        <v>99.4</v>
      </c>
      <c r="C8" s="17">
        <f t="shared" ref="C8:C26" si="0">$G$3+($G$4*1.5)</f>
        <v>252.489</v>
      </c>
      <c r="D8" s="18">
        <f>$D$7*(B8/100)</f>
        <v>29820.000000000004</v>
      </c>
      <c r="E8" s="19">
        <f t="shared" ref="E8:E26" si="1">C8*D8</f>
        <v>7529221.9800000014</v>
      </c>
      <c r="F8" s="20">
        <f t="shared" ref="F8:F26" si="2">E8*12</f>
        <v>90350663.76000002</v>
      </c>
      <c r="G8" s="88">
        <f>$G$7</f>
        <v>2376000</v>
      </c>
      <c r="H8" s="118">
        <v>0</v>
      </c>
      <c r="I8" s="118">
        <f t="shared" ref="I8:I16" si="3">$K$3*$O$2*12</f>
        <v>39702714.988499999</v>
      </c>
      <c r="J8" s="122">
        <f t="shared" ref="J8:J16" si="4">F8-G8-I8</f>
        <v>48271948.771500021</v>
      </c>
      <c r="K8" s="114"/>
      <c r="L8" s="101"/>
      <c r="M8" s="102" t="s">
        <v>109</v>
      </c>
      <c r="N8" s="103" t="s">
        <v>118</v>
      </c>
      <c r="O8" s="107">
        <v>3700000</v>
      </c>
      <c r="P8" s="108"/>
      <c r="Q8" s="101"/>
      <c r="R8" s="101"/>
    </row>
    <row r="9" spans="1:18">
      <c r="A9" s="16" t="s">
        <v>20</v>
      </c>
      <c r="B9" s="1">
        <f t="shared" ref="B9:B26" si="5">B8-0.6</f>
        <v>98.800000000000011</v>
      </c>
      <c r="C9" s="17">
        <f t="shared" si="0"/>
        <v>252.489</v>
      </c>
      <c r="D9" s="18">
        <f t="shared" ref="D9:D26" si="6">$D$7*(B9/100)</f>
        <v>29640.000000000004</v>
      </c>
      <c r="E9" s="19">
        <f t="shared" si="1"/>
        <v>7483773.9600000009</v>
      </c>
      <c r="F9" s="20">
        <f t="shared" si="2"/>
        <v>89805287.520000011</v>
      </c>
      <c r="G9" s="88">
        <f t="shared" ref="G9:G26" si="7">$G$7</f>
        <v>2376000</v>
      </c>
      <c r="H9" s="118">
        <v>0</v>
      </c>
      <c r="I9" s="118">
        <f t="shared" si="3"/>
        <v>39702714.988499999</v>
      </c>
      <c r="J9" s="122">
        <f t="shared" si="4"/>
        <v>47726572.531500012</v>
      </c>
      <c r="K9" s="114"/>
      <c r="L9" s="101"/>
      <c r="M9" s="102" t="s">
        <v>110</v>
      </c>
      <c r="N9" s="103" t="s">
        <v>111</v>
      </c>
      <c r="O9" s="107">
        <v>4500000</v>
      </c>
      <c r="P9" s="108"/>
      <c r="Q9" s="101"/>
      <c r="R9" s="101"/>
    </row>
    <row r="10" spans="1:18">
      <c r="A10" s="16" t="s">
        <v>21</v>
      </c>
      <c r="B10" s="1">
        <f t="shared" si="5"/>
        <v>98.200000000000017</v>
      </c>
      <c r="C10" s="17">
        <f t="shared" si="0"/>
        <v>252.489</v>
      </c>
      <c r="D10" s="18">
        <f t="shared" si="6"/>
        <v>29460.000000000007</v>
      </c>
      <c r="E10" s="19">
        <f t="shared" si="1"/>
        <v>7438325.9400000023</v>
      </c>
      <c r="F10" s="20">
        <f t="shared" si="2"/>
        <v>89259911.280000031</v>
      </c>
      <c r="G10" s="88">
        <f t="shared" si="7"/>
        <v>2376000</v>
      </c>
      <c r="H10" s="118">
        <v>0</v>
      </c>
      <c r="I10" s="118">
        <f t="shared" si="3"/>
        <v>39702714.988499999</v>
      </c>
      <c r="J10" s="122">
        <f t="shared" si="4"/>
        <v>47181196.291500032</v>
      </c>
      <c r="K10" s="114"/>
      <c r="L10" s="101"/>
      <c r="M10" s="102" t="s">
        <v>111</v>
      </c>
      <c r="N10" s="103" t="s">
        <v>112</v>
      </c>
      <c r="O10" s="107">
        <v>4900000</v>
      </c>
      <c r="P10" s="108"/>
      <c r="Q10" s="101"/>
      <c r="R10" s="101"/>
    </row>
    <row r="11" spans="1:18">
      <c r="A11" s="16" t="s">
        <v>22</v>
      </c>
      <c r="B11" s="1">
        <f t="shared" si="5"/>
        <v>97.600000000000023</v>
      </c>
      <c r="C11" s="17">
        <f t="shared" si="0"/>
        <v>252.489</v>
      </c>
      <c r="D11" s="18">
        <f t="shared" si="6"/>
        <v>29280.000000000007</v>
      </c>
      <c r="E11" s="19">
        <f t="shared" si="1"/>
        <v>7392877.9200000018</v>
      </c>
      <c r="F11" s="20">
        <f t="shared" si="2"/>
        <v>88714535.040000021</v>
      </c>
      <c r="G11" s="88">
        <f t="shared" si="7"/>
        <v>2376000</v>
      </c>
      <c r="H11" s="118">
        <v>0</v>
      </c>
      <c r="I11" s="118">
        <f t="shared" si="3"/>
        <v>39702714.988499999</v>
      </c>
      <c r="J11" s="122">
        <f t="shared" si="4"/>
        <v>46635820.051500022</v>
      </c>
      <c r="K11" s="114"/>
      <c r="L11" s="101"/>
      <c r="M11" s="102" t="s">
        <v>112</v>
      </c>
      <c r="N11" s="103" t="s">
        <v>117</v>
      </c>
      <c r="O11" s="107">
        <f>3700000*2</f>
        <v>7400000</v>
      </c>
      <c r="P11" s="108"/>
      <c r="Q11" s="101"/>
      <c r="R11" s="101"/>
    </row>
    <row r="12" spans="1:18">
      <c r="A12" s="16" t="s">
        <v>23</v>
      </c>
      <c r="B12" s="1">
        <f t="shared" si="5"/>
        <v>97.000000000000028</v>
      </c>
      <c r="C12" s="17">
        <f t="shared" si="0"/>
        <v>252.489</v>
      </c>
      <c r="D12" s="18">
        <f t="shared" si="6"/>
        <v>29100.000000000011</v>
      </c>
      <c r="E12" s="19">
        <f t="shared" si="1"/>
        <v>7347429.9000000032</v>
      </c>
      <c r="F12" s="20">
        <f t="shared" si="2"/>
        <v>88169158.800000042</v>
      </c>
      <c r="G12" s="88">
        <f t="shared" si="7"/>
        <v>2376000</v>
      </c>
      <c r="H12" s="118">
        <v>0</v>
      </c>
      <c r="I12" s="118">
        <f t="shared" si="3"/>
        <v>39702714.988499999</v>
      </c>
      <c r="J12" s="122">
        <f t="shared" si="4"/>
        <v>46090443.811500043</v>
      </c>
      <c r="K12" s="114"/>
      <c r="L12" s="101"/>
      <c r="M12" s="102" t="s">
        <v>113</v>
      </c>
      <c r="N12" s="103" t="s">
        <v>117</v>
      </c>
      <c r="O12" s="107">
        <v>7400000</v>
      </c>
      <c r="P12" s="108"/>
      <c r="Q12" s="101"/>
      <c r="R12" s="101"/>
    </row>
    <row r="13" spans="1:18" ht="17.25" thickBot="1">
      <c r="A13" s="16" t="s">
        <v>24</v>
      </c>
      <c r="B13" s="1">
        <f t="shared" si="5"/>
        <v>96.400000000000034</v>
      </c>
      <c r="C13" s="17">
        <f t="shared" si="0"/>
        <v>252.489</v>
      </c>
      <c r="D13" s="18">
        <f t="shared" si="6"/>
        <v>28920.000000000007</v>
      </c>
      <c r="E13" s="19">
        <f t="shared" si="1"/>
        <v>7301981.8800000018</v>
      </c>
      <c r="F13" s="20">
        <f t="shared" si="2"/>
        <v>87623782.560000017</v>
      </c>
      <c r="G13" s="88">
        <f t="shared" si="7"/>
        <v>2376000</v>
      </c>
      <c r="H13" s="118">
        <v>0</v>
      </c>
      <c r="I13" s="118">
        <f t="shared" si="3"/>
        <v>39702714.988499999</v>
      </c>
      <c r="J13" s="122">
        <f t="shared" si="4"/>
        <v>45545067.571500018</v>
      </c>
      <c r="K13" s="114"/>
      <c r="L13" s="101"/>
      <c r="M13" s="97" t="s">
        <v>114</v>
      </c>
      <c r="N13" s="99" t="s">
        <v>117</v>
      </c>
      <c r="O13" s="119">
        <v>7400000</v>
      </c>
      <c r="P13" s="108"/>
      <c r="Q13" s="101"/>
      <c r="R13" s="101"/>
    </row>
    <row r="14" spans="1:18">
      <c r="A14" s="16" t="s">
        <v>25</v>
      </c>
      <c r="B14" s="1">
        <f t="shared" si="5"/>
        <v>95.80000000000004</v>
      </c>
      <c r="C14" s="17">
        <f t="shared" si="0"/>
        <v>252.489</v>
      </c>
      <c r="D14" s="18">
        <f t="shared" si="6"/>
        <v>28740.000000000011</v>
      </c>
      <c r="E14" s="19">
        <f t="shared" si="1"/>
        <v>7256533.8600000031</v>
      </c>
      <c r="F14" s="20">
        <f t="shared" si="2"/>
        <v>87078406.320000038</v>
      </c>
      <c r="G14" s="88">
        <f t="shared" si="7"/>
        <v>2376000</v>
      </c>
      <c r="H14" s="118">
        <v>0</v>
      </c>
      <c r="I14" s="118">
        <f t="shared" si="3"/>
        <v>39702714.988499999</v>
      </c>
      <c r="J14" s="122">
        <f t="shared" si="4"/>
        <v>44999691.331500039</v>
      </c>
      <c r="K14" s="114"/>
      <c r="L14" s="101"/>
      <c r="O14" s="100"/>
      <c r="P14" s="108"/>
      <c r="Q14" s="101"/>
      <c r="R14" s="101"/>
    </row>
    <row r="15" spans="1:18">
      <c r="A15" s="16" t="s">
        <v>26</v>
      </c>
      <c r="B15" s="1">
        <f t="shared" si="5"/>
        <v>95.200000000000045</v>
      </c>
      <c r="C15" s="17">
        <f t="shared" si="0"/>
        <v>252.489</v>
      </c>
      <c r="D15" s="18">
        <f t="shared" si="6"/>
        <v>28560.000000000011</v>
      </c>
      <c r="E15" s="19">
        <f t="shared" si="1"/>
        <v>7211085.8400000026</v>
      </c>
      <c r="F15" s="20">
        <f t="shared" si="2"/>
        <v>86533030.080000028</v>
      </c>
      <c r="G15" s="88">
        <f t="shared" si="7"/>
        <v>2376000</v>
      </c>
      <c r="H15" s="118">
        <v>0</v>
      </c>
      <c r="I15" s="118">
        <f t="shared" si="3"/>
        <v>39702714.988499999</v>
      </c>
      <c r="J15" s="122">
        <f t="shared" si="4"/>
        <v>44454315.091500029</v>
      </c>
      <c r="K15" s="114"/>
      <c r="L15" s="101"/>
      <c r="O15" s="100"/>
      <c r="P15" s="108"/>
      <c r="Q15" s="101"/>
      <c r="R15" s="101"/>
    </row>
    <row r="16" spans="1:18">
      <c r="A16" s="102" t="s">
        <v>27</v>
      </c>
      <c r="B16" s="103">
        <f t="shared" si="5"/>
        <v>94.600000000000051</v>
      </c>
      <c r="C16" s="104">
        <f t="shared" si="0"/>
        <v>252.489</v>
      </c>
      <c r="D16" s="105">
        <f t="shared" si="6"/>
        <v>28380.000000000015</v>
      </c>
      <c r="E16" s="106">
        <f t="shared" si="1"/>
        <v>7165637.820000004</v>
      </c>
      <c r="F16" s="107">
        <f t="shared" si="2"/>
        <v>85987653.840000048</v>
      </c>
      <c r="G16" s="88">
        <f t="shared" si="7"/>
        <v>2376000</v>
      </c>
      <c r="H16" s="118">
        <v>0</v>
      </c>
      <c r="I16" s="118">
        <f t="shared" si="3"/>
        <v>39702714.988499999</v>
      </c>
      <c r="J16" s="122">
        <f t="shared" si="4"/>
        <v>43908938.851500049</v>
      </c>
      <c r="K16" s="135" t="s">
        <v>120</v>
      </c>
      <c r="L16" s="101"/>
      <c r="O16" s="100"/>
      <c r="P16" s="108"/>
      <c r="Q16" s="101"/>
      <c r="R16" s="101"/>
    </row>
    <row r="17" spans="1:18">
      <c r="A17" s="126" t="s">
        <v>28</v>
      </c>
      <c r="B17" s="127">
        <f t="shared" si="5"/>
        <v>94.000000000000057</v>
      </c>
      <c r="C17" s="128">
        <f t="shared" si="0"/>
        <v>252.489</v>
      </c>
      <c r="D17" s="129">
        <f t="shared" si="6"/>
        <v>28200.000000000018</v>
      </c>
      <c r="E17" s="130">
        <f t="shared" si="1"/>
        <v>7120189.8000000045</v>
      </c>
      <c r="F17" s="131">
        <f t="shared" si="2"/>
        <v>85442277.600000054</v>
      </c>
      <c r="G17" s="132">
        <f t="shared" si="7"/>
        <v>2376000</v>
      </c>
      <c r="H17" s="136">
        <v>22200000</v>
      </c>
      <c r="I17" s="133">
        <v>0</v>
      </c>
      <c r="J17" s="134">
        <f>F17-G17-H17</f>
        <v>60866277.600000054</v>
      </c>
      <c r="K17" s="134" t="s">
        <v>121</v>
      </c>
      <c r="L17" s="101"/>
      <c r="O17" s="100"/>
      <c r="P17" s="108"/>
      <c r="Q17" s="101"/>
      <c r="R17" s="101"/>
    </row>
    <row r="18" spans="1:18">
      <c r="A18" s="16" t="s">
        <v>29</v>
      </c>
      <c r="B18" s="1">
        <f t="shared" si="5"/>
        <v>93.400000000000063</v>
      </c>
      <c r="C18" s="17">
        <f t="shared" si="0"/>
        <v>252.489</v>
      </c>
      <c r="D18" s="18">
        <f t="shared" si="6"/>
        <v>28020.000000000018</v>
      </c>
      <c r="E18" s="19">
        <f t="shared" si="1"/>
        <v>7074741.7800000049</v>
      </c>
      <c r="F18" s="20">
        <f t="shared" si="2"/>
        <v>84896901.360000059</v>
      </c>
      <c r="G18" s="88">
        <f t="shared" si="7"/>
        <v>2376000</v>
      </c>
      <c r="H18" s="118">
        <v>0</v>
      </c>
      <c r="I18" s="118">
        <v>0</v>
      </c>
      <c r="J18" s="114">
        <f>F18-G18</f>
        <v>82520901.360000059</v>
      </c>
      <c r="K18" s="114"/>
      <c r="L18" s="101"/>
      <c r="O18" s="100"/>
      <c r="P18" s="108"/>
      <c r="Q18" s="101"/>
      <c r="R18" s="101"/>
    </row>
    <row r="19" spans="1:18">
      <c r="A19" s="16" t="s">
        <v>30</v>
      </c>
      <c r="B19" s="1">
        <f t="shared" si="5"/>
        <v>92.800000000000068</v>
      </c>
      <c r="C19" s="17">
        <f t="shared" si="0"/>
        <v>252.489</v>
      </c>
      <c r="D19" s="18">
        <f t="shared" si="6"/>
        <v>27840.000000000022</v>
      </c>
      <c r="E19" s="19">
        <f t="shared" si="1"/>
        <v>7029293.7600000054</v>
      </c>
      <c r="F19" s="20">
        <f t="shared" si="2"/>
        <v>84351525.120000064</v>
      </c>
      <c r="G19" s="88">
        <f t="shared" si="7"/>
        <v>2376000</v>
      </c>
      <c r="H19" s="118">
        <v>0</v>
      </c>
      <c r="I19" s="118">
        <v>0</v>
      </c>
      <c r="J19" s="114">
        <f t="shared" ref="J19:J26" si="8">F19-G19</f>
        <v>81975525.120000064</v>
      </c>
      <c r="K19" s="114"/>
      <c r="L19" s="101"/>
      <c r="O19" s="100"/>
      <c r="P19" s="108"/>
      <c r="Q19" s="101"/>
      <c r="R19" s="101"/>
    </row>
    <row r="20" spans="1:18">
      <c r="A20" s="16" t="s">
        <v>31</v>
      </c>
      <c r="B20" s="1">
        <f t="shared" si="5"/>
        <v>92.200000000000074</v>
      </c>
      <c r="C20" s="17">
        <f t="shared" si="0"/>
        <v>252.489</v>
      </c>
      <c r="D20" s="18">
        <f t="shared" si="6"/>
        <v>27660.000000000022</v>
      </c>
      <c r="E20" s="19">
        <f t="shared" si="1"/>
        <v>6983845.7400000058</v>
      </c>
      <c r="F20" s="20">
        <f t="shared" si="2"/>
        <v>83806148.88000007</v>
      </c>
      <c r="G20" s="88">
        <f t="shared" si="7"/>
        <v>2376000</v>
      </c>
      <c r="H20" s="118">
        <v>0</v>
      </c>
      <c r="I20" s="118">
        <v>0</v>
      </c>
      <c r="J20" s="114">
        <f t="shared" si="8"/>
        <v>81430148.88000007</v>
      </c>
      <c r="K20" s="114"/>
      <c r="L20" s="101"/>
      <c r="O20" s="100"/>
      <c r="P20" s="108"/>
      <c r="Q20" s="101"/>
      <c r="R20" s="101"/>
    </row>
    <row r="21" spans="1:18">
      <c r="A21" s="16" t="s">
        <v>32</v>
      </c>
      <c r="B21" s="1">
        <f t="shared" si="5"/>
        <v>91.60000000000008</v>
      </c>
      <c r="C21" s="17">
        <f t="shared" si="0"/>
        <v>252.489</v>
      </c>
      <c r="D21" s="18">
        <f t="shared" si="6"/>
        <v>27480.000000000025</v>
      </c>
      <c r="E21" s="19">
        <f t="shared" si="1"/>
        <v>6938397.7200000063</v>
      </c>
      <c r="F21" s="20">
        <f t="shared" si="2"/>
        <v>83260772.640000075</v>
      </c>
      <c r="G21" s="88">
        <f t="shared" si="7"/>
        <v>2376000</v>
      </c>
      <c r="H21" s="118">
        <v>0</v>
      </c>
      <c r="I21" s="118">
        <v>0</v>
      </c>
      <c r="J21" s="114">
        <f t="shared" si="8"/>
        <v>80884772.640000075</v>
      </c>
      <c r="K21" s="114"/>
      <c r="L21" s="101"/>
      <c r="O21" s="100"/>
      <c r="P21" s="108"/>
      <c r="Q21" s="101"/>
      <c r="R21" s="101"/>
    </row>
    <row r="22" spans="1:18">
      <c r="A22" s="16" t="s">
        <v>33</v>
      </c>
      <c r="B22" s="1">
        <f t="shared" si="5"/>
        <v>91.000000000000085</v>
      </c>
      <c r="C22" s="17">
        <f t="shared" si="0"/>
        <v>252.489</v>
      </c>
      <c r="D22" s="18">
        <f t="shared" si="6"/>
        <v>27300.000000000025</v>
      </c>
      <c r="E22" s="19">
        <f t="shared" si="1"/>
        <v>6892949.7000000067</v>
      </c>
      <c r="F22" s="20">
        <f t="shared" si="2"/>
        <v>82715396.40000008</v>
      </c>
      <c r="G22" s="88">
        <f t="shared" si="7"/>
        <v>2376000</v>
      </c>
      <c r="H22" s="118">
        <v>0</v>
      </c>
      <c r="I22" s="118">
        <v>0</v>
      </c>
      <c r="J22" s="114">
        <f t="shared" si="8"/>
        <v>80339396.40000008</v>
      </c>
      <c r="K22" s="114"/>
      <c r="L22" s="101"/>
      <c r="O22" s="100"/>
      <c r="P22" s="108"/>
      <c r="Q22" s="101"/>
      <c r="R22" s="101"/>
    </row>
    <row r="23" spans="1:18">
      <c r="A23" s="16" t="s">
        <v>34</v>
      </c>
      <c r="B23" s="1">
        <f t="shared" si="5"/>
        <v>90.400000000000091</v>
      </c>
      <c r="C23" s="17">
        <f t="shared" si="0"/>
        <v>252.489</v>
      </c>
      <c r="D23" s="18">
        <f t="shared" si="6"/>
        <v>27120.000000000029</v>
      </c>
      <c r="E23" s="19">
        <f t="shared" si="1"/>
        <v>6847501.6800000072</v>
      </c>
      <c r="F23" s="20">
        <f t="shared" si="2"/>
        <v>82170020.160000086</v>
      </c>
      <c r="G23" s="88">
        <f t="shared" si="7"/>
        <v>2376000</v>
      </c>
      <c r="H23" s="118">
        <v>0</v>
      </c>
      <c r="I23" s="118">
        <v>0</v>
      </c>
      <c r="J23" s="114">
        <f t="shared" si="8"/>
        <v>79794020.160000086</v>
      </c>
      <c r="K23" s="114"/>
      <c r="L23" s="101"/>
      <c r="O23" s="100"/>
      <c r="P23" s="108"/>
      <c r="Q23" s="101"/>
      <c r="R23" s="101"/>
    </row>
    <row r="24" spans="1:18">
      <c r="A24" s="16" t="s">
        <v>35</v>
      </c>
      <c r="B24" s="1">
        <f t="shared" si="5"/>
        <v>89.800000000000097</v>
      </c>
      <c r="C24" s="17">
        <f t="shared" si="0"/>
        <v>252.489</v>
      </c>
      <c r="D24" s="18">
        <f t="shared" si="6"/>
        <v>26940.000000000029</v>
      </c>
      <c r="E24" s="19">
        <f t="shared" si="1"/>
        <v>6802053.6600000076</v>
      </c>
      <c r="F24" s="20">
        <f t="shared" si="2"/>
        <v>81624643.920000091</v>
      </c>
      <c r="G24" s="88">
        <f t="shared" si="7"/>
        <v>2376000</v>
      </c>
      <c r="H24" s="118">
        <v>0</v>
      </c>
      <c r="I24" s="118">
        <v>0</v>
      </c>
      <c r="J24" s="114">
        <f t="shared" si="8"/>
        <v>79248643.920000091</v>
      </c>
      <c r="K24" s="114"/>
      <c r="L24" s="101"/>
      <c r="O24" s="100"/>
      <c r="P24" s="108"/>
      <c r="Q24" s="101"/>
      <c r="R24" s="101"/>
    </row>
    <row r="25" spans="1:18">
      <c r="A25" s="16" t="s">
        <v>36</v>
      </c>
      <c r="B25" s="1">
        <f t="shared" si="5"/>
        <v>89.200000000000102</v>
      </c>
      <c r="C25" s="17">
        <f t="shared" si="0"/>
        <v>252.489</v>
      </c>
      <c r="D25" s="18">
        <f t="shared" si="6"/>
        <v>26760.000000000029</v>
      </c>
      <c r="E25" s="19">
        <f t="shared" si="1"/>
        <v>6756605.6400000071</v>
      </c>
      <c r="F25" s="20">
        <f t="shared" si="2"/>
        <v>81079267.680000082</v>
      </c>
      <c r="G25" s="88">
        <f t="shared" si="7"/>
        <v>2376000</v>
      </c>
      <c r="H25" s="118">
        <v>0</v>
      </c>
      <c r="I25" s="118">
        <v>0</v>
      </c>
      <c r="J25" s="114">
        <f t="shared" si="8"/>
        <v>78703267.680000082</v>
      </c>
      <c r="K25" s="114"/>
      <c r="L25" s="101"/>
      <c r="O25" s="100"/>
      <c r="P25" s="108"/>
      <c r="Q25" s="101"/>
      <c r="R25" s="101"/>
    </row>
    <row r="26" spans="1:18">
      <c r="A26" s="16" t="s">
        <v>37</v>
      </c>
      <c r="B26" s="1">
        <f t="shared" si="5"/>
        <v>88.600000000000108</v>
      </c>
      <c r="C26" s="17">
        <f t="shared" si="0"/>
        <v>252.489</v>
      </c>
      <c r="D26" s="18">
        <f t="shared" si="6"/>
        <v>26580.000000000033</v>
      </c>
      <c r="E26" s="19">
        <f t="shared" si="1"/>
        <v>6711157.6200000085</v>
      </c>
      <c r="F26" s="20">
        <f t="shared" si="2"/>
        <v>80533891.440000102</v>
      </c>
      <c r="G26" s="88">
        <f t="shared" si="7"/>
        <v>2376000</v>
      </c>
      <c r="H26" s="118">
        <v>0</v>
      </c>
      <c r="I26" s="118">
        <v>0</v>
      </c>
      <c r="J26" s="114">
        <f t="shared" si="8"/>
        <v>78157891.440000102</v>
      </c>
      <c r="K26" s="114"/>
      <c r="L26" s="101"/>
      <c r="O26" s="100"/>
      <c r="P26" s="108"/>
      <c r="Q26" s="101"/>
      <c r="R26" s="101"/>
    </row>
    <row r="27" spans="1:18" ht="17.25" thickBot="1">
      <c r="A27" s="203" t="s">
        <v>38</v>
      </c>
      <c r="B27" s="204"/>
      <c r="C27" s="204"/>
      <c r="D27" s="204"/>
      <c r="E27" s="205"/>
      <c r="F27" s="30">
        <f>SUM(F7:F26)</f>
        <v>1714299314.400001</v>
      </c>
      <c r="G27" s="123">
        <f>SUM(G7:G26)</f>
        <v>47520000</v>
      </c>
      <c r="H27" s="124">
        <f>H17</f>
        <v>22200000</v>
      </c>
      <c r="I27" s="125">
        <f>SUM(I7:I16)</f>
        <v>397027149.88499999</v>
      </c>
      <c r="J27" s="121">
        <f>SUM(J7:J26)</f>
        <v>1247552164.5150011</v>
      </c>
      <c r="K27" s="137"/>
      <c r="L27" s="93"/>
      <c r="R27" s="93"/>
    </row>
    <row r="28" spans="1:18">
      <c r="J28" s="110"/>
    </row>
    <row r="30" spans="1:18">
      <c r="J30" s="110"/>
    </row>
    <row r="31" spans="1:18">
      <c r="H31" s="110"/>
      <c r="I31" s="110"/>
    </row>
    <row r="32" spans="1:18">
      <c r="D32" s="109"/>
    </row>
    <row r="35" spans="11:17">
      <c r="K35" s="110"/>
      <c r="Q35" s="110"/>
    </row>
  </sheetData>
  <mergeCells count="10">
    <mergeCell ref="A27:E27"/>
    <mergeCell ref="A1:K1"/>
    <mergeCell ref="M1:O1"/>
    <mergeCell ref="A2:E2"/>
    <mergeCell ref="F2:I2"/>
    <mergeCell ref="J2:K2"/>
    <mergeCell ref="A5:F5"/>
    <mergeCell ref="G5:I5"/>
    <mergeCell ref="K5:K6"/>
    <mergeCell ref="M5:O5"/>
  </mergeCells>
  <phoneticPr fontId="1" type="noConversion"/>
  <pageMargins left="0.23622047244094491" right="0.23622047244094491" top="1.1417322834645669" bottom="0.74803149606299213" header="0.31496062992125984" footer="0.31496062992125984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35"/>
  <sheetViews>
    <sheetView zoomScaleNormal="100" workbookViewId="0">
      <selection sqref="A1:K27"/>
    </sheetView>
  </sheetViews>
  <sheetFormatPr defaultColWidth="9" defaultRowHeight="16.5"/>
  <cols>
    <col min="1" max="2" width="9" style="25"/>
    <col min="3" max="3" width="10.375" style="25" customWidth="1"/>
    <col min="4" max="4" width="9" style="25"/>
    <col min="5" max="5" width="13.625" style="109" customWidth="1"/>
    <col min="6" max="6" width="15.125" style="25" customWidth="1"/>
    <col min="7" max="9" width="15.625" style="25" customWidth="1"/>
    <col min="10" max="10" width="20.5" style="25" customWidth="1"/>
    <col min="11" max="11" width="19.625" style="25" customWidth="1"/>
    <col min="12" max="12" width="14.375" style="25" customWidth="1"/>
    <col min="13" max="13" width="12.625" style="25" customWidth="1"/>
    <col min="14" max="14" width="10.875" style="25" customWidth="1"/>
    <col min="15" max="15" width="14.25" style="25" bestFit="1" customWidth="1"/>
    <col min="16" max="16" width="9" style="25"/>
    <col min="17" max="17" width="13.625" style="25" customWidth="1"/>
    <col min="18" max="18" width="15.125" style="25" customWidth="1"/>
    <col min="19" max="16384" width="9" style="25"/>
  </cols>
  <sheetData>
    <row r="1" spans="1:18" ht="28.5" customHeight="1" thickBot="1">
      <c r="A1" s="206" t="s">
        <v>130</v>
      </c>
      <c r="B1" s="207"/>
      <c r="C1" s="207"/>
      <c r="D1" s="207"/>
      <c r="E1" s="207"/>
      <c r="F1" s="207"/>
      <c r="G1" s="207"/>
      <c r="H1" s="207"/>
      <c r="I1" s="207"/>
      <c r="J1" s="207"/>
      <c r="K1" s="208"/>
      <c r="L1" s="92"/>
      <c r="M1" s="209" t="s">
        <v>101</v>
      </c>
      <c r="N1" s="210"/>
      <c r="O1" s="211"/>
      <c r="P1" s="92"/>
      <c r="Q1" s="92"/>
      <c r="R1" s="116"/>
    </row>
    <row r="2" spans="1:18" ht="17.25" thickBot="1">
      <c r="A2" s="212" t="s">
        <v>1</v>
      </c>
      <c r="B2" s="213"/>
      <c r="C2" s="213"/>
      <c r="D2" s="213"/>
      <c r="E2" s="214"/>
      <c r="F2" s="215" t="s">
        <v>7</v>
      </c>
      <c r="G2" s="216"/>
      <c r="H2" s="216"/>
      <c r="I2" s="217"/>
      <c r="J2" s="218" t="s">
        <v>104</v>
      </c>
      <c r="K2" s="219"/>
      <c r="M2" s="102" t="s">
        <v>126</v>
      </c>
      <c r="N2" s="103">
        <v>5</v>
      </c>
      <c r="O2" s="115">
        <v>1.06065533333E-2</v>
      </c>
    </row>
    <row r="3" spans="1:18" ht="17.25" thickBot="1">
      <c r="A3" s="3" t="s">
        <v>2</v>
      </c>
      <c r="B3" s="148">
        <v>56</v>
      </c>
      <c r="C3" s="3" t="s">
        <v>4</v>
      </c>
      <c r="D3" s="4" t="s">
        <v>5</v>
      </c>
      <c r="E3" s="5" t="s">
        <v>122</v>
      </c>
      <c r="F3" s="11" t="s">
        <v>8</v>
      </c>
      <c r="G3" s="144">
        <v>128.91999999999999</v>
      </c>
      <c r="H3" s="33" t="s">
        <v>123</v>
      </c>
      <c r="I3" s="90" t="s">
        <v>123</v>
      </c>
      <c r="J3" s="117" t="s">
        <v>105</v>
      </c>
      <c r="K3" s="139">
        <v>66400000</v>
      </c>
      <c r="M3" s="97" t="s">
        <v>127</v>
      </c>
      <c r="N3" s="99">
        <v>2.25</v>
      </c>
      <c r="O3" s="98">
        <v>93.137349999999998</v>
      </c>
    </row>
    <row r="4" spans="1:18" ht="17.25" thickBot="1">
      <c r="A4" s="6" t="s">
        <v>3</v>
      </c>
      <c r="B4" s="7">
        <v>3.7</v>
      </c>
      <c r="C4" s="6" t="s">
        <v>6</v>
      </c>
      <c r="D4" s="8">
        <v>-6.0000000000000001E-3</v>
      </c>
      <c r="E4" s="9" t="s">
        <v>39</v>
      </c>
      <c r="F4" s="12" t="s">
        <v>9</v>
      </c>
      <c r="G4" s="145">
        <v>76.7</v>
      </c>
      <c r="H4" s="34" t="s">
        <v>123</v>
      </c>
      <c r="I4" s="91" t="s">
        <v>123</v>
      </c>
      <c r="J4" s="140" t="s">
        <v>137</v>
      </c>
      <c r="K4" s="138">
        <v>737176</v>
      </c>
      <c r="M4" s="26"/>
      <c r="N4" s="26"/>
      <c r="O4" s="26"/>
    </row>
    <row r="5" spans="1:18" ht="17.25" thickBot="1">
      <c r="A5" s="220" t="s">
        <v>17</v>
      </c>
      <c r="B5" s="221"/>
      <c r="C5" s="221"/>
      <c r="D5" s="221"/>
      <c r="E5" s="221"/>
      <c r="F5" s="222"/>
      <c r="G5" s="223" t="s">
        <v>106</v>
      </c>
      <c r="H5" s="224"/>
      <c r="I5" s="225"/>
      <c r="J5" s="111" t="s">
        <v>99</v>
      </c>
      <c r="K5" s="226" t="s">
        <v>100</v>
      </c>
      <c r="L5" s="89"/>
      <c r="M5" s="223" t="s">
        <v>116</v>
      </c>
      <c r="N5" s="224"/>
      <c r="O5" s="225"/>
      <c r="P5" s="89"/>
      <c r="Q5" s="89"/>
      <c r="R5" s="89"/>
    </row>
    <row r="6" spans="1:18" ht="17.25" thickBot="1">
      <c r="A6" s="22" t="s">
        <v>10</v>
      </c>
      <c r="B6" s="23" t="s">
        <v>11</v>
      </c>
      <c r="C6" s="23" t="s">
        <v>12</v>
      </c>
      <c r="D6" s="23" t="s">
        <v>13</v>
      </c>
      <c r="E6" s="23" t="s">
        <v>15</v>
      </c>
      <c r="F6" s="24" t="s">
        <v>16</v>
      </c>
      <c r="G6" s="85" t="s">
        <v>96</v>
      </c>
      <c r="H6" s="86" t="s">
        <v>97</v>
      </c>
      <c r="I6" s="87" t="s">
        <v>98</v>
      </c>
      <c r="J6" s="112" t="s">
        <v>103</v>
      </c>
      <c r="K6" s="227"/>
      <c r="M6" s="94" t="s">
        <v>46</v>
      </c>
      <c r="N6" s="96" t="s">
        <v>107</v>
      </c>
      <c r="O6" s="95" t="s">
        <v>115</v>
      </c>
    </row>
    <row r="7" spans="1:18">
      <c r="A7" s="2" t="s">
        <v>14</v>
      </c>
      <c r="B7" s="10">
        <v>100</v>
      </c>
      <c r="C7" s="13">
        <f>$G$3+($G$4*1.5)</f>
        <v>243.97</v>
      </c>
      <c r="D7" s="10">
        <f>B3*B4*30</f>
        <v>6216.0000000000009</v>
      </c>
      <c r="E7" s="14">
        <f>C7*D7</f>
        <v>1516517.5200000003</v>
      </c>
      <c r="F7" s="15">
        <f>E7*12</f>
        <v>18198210.240000002</v>
      </c>
      <c r="G7" s="147">
        <v>924000</v>
      </c>
      <c r="H7" s="118">
        <v>0</v>
      </c>
      <c r="I7" s="118">
        <f>$K$4*12</f>
        <v>8846112</v>
      </c>
      <c r="J7" s="120">
        <f>F7-G7-I7</f>
        <v>8428098.2400000021</v>
      </c>
      <c r="K7" s="113"/>
      <c r="L7" s="101"/>
      <c r="M7" s="102" t="s">
        <v>108</v>
      </c>
      <c r="N7" s="103" t="s">
        <v>119</v>
      </c>
      <c r="O7" s="107">
        <v>3100000</v>
      </c>
      <c r="Q7" s="101"/>
      <c r="R7" s="101"/>
    </row>
    <row r="8" spans="1:18">
      <c r="A8" s="16" t="s">
        <v>19</v>
      </c>
      <c r="B8" s="1">
        <f>B7-0.6</f>
        <v>99.4</v>
      </c>
      <c r="C8" s="17">
        <f t="shared" ref="C8:C26" si="0">$G$3+($G$4*1.5)</f>
        <v>243.97</v>
      </c>
      <c r="D8" s="18">
        <f>$D$7*(B8/100)</f>
        <v>6178.7040000000015</v>
      </c>
      <c r="E8" s="19">
        <f t="shared" ref="E8:E26" si="1">C8*D8</f>
        <v>1507418.4148800003</v>
      </c>
      <c r="F8" s="20">
        <f t="shared" ref="F8:F26" si="2">E8*12</f>
        <v>18089020.978560004</v>
      </c>
      <c r="G8" s="88">
        <f>$G$7</f>
        <v>924000</v>
      </c>
      <c r="H8" s="118">
        <v>0</v>
      </c>
      <c r="I8" s="118">
        <f>$K$4*12</f>
        <v>8846112</v>
      </c>
      <c r="J8" s="122">
        <f t="shared" ref="J8:J15" si="3">F8-G8-I8</f>
        <v>8318908.9785600044</v>
      </c>
      <c r="K8" s="114"/>
      <c r="L8" s="101"/>
      <c r="M8" s="102" t="s">
        <v>109</v>
      </c>
      <c r="N8" s="103" t="s">
        <v>118</v>
      </c>
      <c r="O8" s="107">
        <v>3700000</v>
      </c>
      <c r="P8" s="108"/>
      <c r="Q8" s="101"/>
      <c r="R8" s="101"/>
    </row>
    <row r="9" spans="1:18">
      <c r="A9" s="16" t="s">
        <v>20</v>
      </c>
      <c r="B9" s="1">
        <f t="shared" ref="B9:B26" si="4">B8-0.6</f>
        <v>98.800000000000011</v>
      </c>
      <c r="C9" s="17">
        <f t="shared" si="0"/>
        <v>243.97</v>
      </c>
      <c r="D9" s="18">
        <f>$D$7*(B9/100)</f>
        <v>6141.4080000000013</v>
      </c>
      <c r="E9" s="19">
        <f t="shared" si="1"/>
        <v>1498319.3097600003</v>
      </c>
      <c r="F9" s="20">
        <f t="shared" si="2"/>
        <v>17979831.717120003</v>
      </c>
      <c r="G9" s="88">
        <f t="shared" ref="G9:G26" si="5">$G$7</f>
        <v>924000</v>
      </c>
      <c r="H9" s="118"/>
      <c r="I9" s="118">
        <f>$K$4*12</f>
        <v>8846112</v>
      </c>
      <c r="J9" s="122">
        <f t="shared" si="3"/>
        <v>8209719.717120003</v>
      </c>
      <c r="K9" s="114"/>
      <c r="L9" s="101"/>
      <c r="M9" s="102" t="s">
        <v>110</v>
      </c>
      <c r="N9" s="103" t="s">
        <v>111</v>
      </c>
      <c r="O9" s="107">
        <v>4500000</v>
      </c>
      <c r="P9" s="108"/>
      <c r="Q9" s="101"/>
      <c r="R9" s="101"/>
    </row>
    <row r="10" spans="1:18">
      <c r="A10" s="16" t="s">
        <v>21</v>
      </c>
      <c r="B10" s="1">
        <f t="shared" si="4"/>
        <v>98.200000000000017</v>
      </c>
      <c r="C10" s="17">
        <f t="shared" si="0"/>
        <v>243.97</v>
      </c>
      <c r="D10" s="18">
        <f t="shared" ref="D10:D26" si="6">$D$7*(B10/100)</f>
        <v>6104.1120000000019</v>
      </c>
      <c r="E10" s="19">
        <f t="shared" si="1"/>
        <v>1489220.2046400004</v>
      </c>
      <c r="F10" s="20">
        <f t="shared" si="2"/>
        <v>17870642.455680005</v>
      </c>
      <c r="G10" s="88">
        <f t="shared" si="5"/>
        <v>924000</v>
      </c>
      <c r="H10" s="118">
        <v>0</v>
      </c>
      <c r="I10" s="118">
        <f>$K$4*12</f>
        <v>8846112</v>
      </c>
      <c r="J10" s="122">
        <f t="shared" si="3"/>
        <v>8100530.4556800053</v>
      </c>
      <c r="K10" s="114"/>
      <c r="L10" s="101"/>
      <c r="M10" s="102" t="s">
        <v>111</v>
      </c>
      <c r="N10" s="103" t="s">
        <v>112</v>
      </c>
      <c r="O10" s="107">
        <v>4900000</v>
      </c>
      <c r="P10" s="108"/>
      <c r="Q10" s="101"/>
      <c r="R10" s="101"/>
    </row>
    <row r="11" spans="1:18">
      <c r="A11" s="16" t="s">
        <v>22</v>
      </c>
      <c r="B11" s="1">
        <f t="shared" si="4"/>
        <v>97.600000000000023</v>
      </c>
      <c r="C11" s="17">
        <f t="shared" si="0"/>
        <v>243.97</v>
      </c>
      <c r="D11" s="18">
        <f t="shared" si="6"/>
        <v>6066.8160000000025</v>
      </c>
      <c r="E11" s="19">
        <f t="shared" si="1"/>
        <v>1480121.0995200006</v>
      </c>
      <c r="F11" s="20">
        <f t="shared" si="2"/>
        <v>17761453.194240008</v>
      </c>
      <c r="G11" s="88">
        <f t="shared" si="5"/>
        <v>924000</v>
      </c>
      <c r="H11" s="118">
        <v>0</v>
      </c>
      <c r="I11" s="118">
        <f>$K$4*12</f>
        <v>8846112</v>
      </c>
      <c r="J11" s="122">
        <f t="shared" si="3"/>
        <v>7991341.1942400075</v>
      </c>
      <c r="K11" s="114"/>
      <c r="L11" s="101"/>
      <c r="M11" s="102" t="s">
        <v>112</v>
      </c>
      <c r="N11" s="103" t="s">
        <v>117</v>
      </c>
      <c r="O11" s="107">
        <v>7000000</v>
      </c>
      <c r="P11" s="108"/>
      <c r="Q11" s="101"/>
      <c r="R11" s="101"/>
    </row>
    <row r="12" spans="1:18">
      <c r="A12" s="16" t="s">
        <v>23</v>
      </c>
      <c r="B12" s="1">
        <f t="shared" si="4"/>
        <v>97.000000000000028</v>
      </c>
      <c r="C12" s="17">
        <f t="shared" si="0"/>
        <v>243.97</v>
      </c>
      <c r="D12" s="18">
        <f t="shared" si="6"/>
        <v>6029.5200000000032</v>
      </c>
      <c r="E12" s="19">
        <f t="shared" si="1"/>
        <v>1471021.9944000007</v>
      </c>
      <c r="F12" s="20">
        <f t="shared" si="2"/>
        <v>17652263.93280001</v>
      </c>
      <c r="G12" s="88">
        <f t="shared" si="5"/>
        <v>924000</v>
      </c>
      <c r="H12" s="118">
        <v>0</v>
      </c>
      <c r="I12" s="118">
        <f t="shared" ref="I12:I16" si="7">$K$4*12</f>
        <v>8846112</v>
      </c>
      <c r="J12" s="122">
        <f t="shared" si="3"/>
        <v>7882151.9328000098</v>
      </c>
      <c r="K12" s="114"/>
      <c r="L12" s="101"/>
      <c r="M12" s="102" t="s">
        <v>113</v>
      </c>
      <c r="N12" s="103" t="s">
        <v>117</v>
      </c>
      <c r="O12" s="107">
        <v>7000000</v>
      </c>
      <c r="P12" s="108"/>
      <c r="Q12" s="101"/>
      <c r="R12" s="101"/>
    </row>
    <row r="13" spans="1:18" ht="17.25" thickBot="1">
      <c r="A13" s="16" t="s">
        <v>24</v>
      </c>
      <c r="B13" s="1">
        <f t="shared" si="4"/>
        <v>96.400000000000034</v>
      </c>
      <c r="C13" s="17">
        <f t="shared" si="0"/>
        <v>243.97</v>
      </c>
      <c r="D13" s="18">
        <f t="shared" si="6"/>
        <v>5992.2240000000029</v>
      </c>
      <c r="E13" s="19">
        <f t="shared" si="1"/>
        <v>1461922.8892800007</v>
      </c>
      <c r="F13" s="20">
        <f t="shared" si="2"/>
        <v>17543074.671360008</v>
      </c>
      <c r="G13" s="88">
        <f t="shared" si="5"/>
        <v>924000</v>
      </c>
      <c r="H13" s="118">
        <v>0</v>
      </c>
      <c r="I13" s="118">
        <f t="shared" si="7"/>
        <v>8846112</v>
      </c>
      <c r="J13" s="122">
        <f t="shared" si="3"/>
        <v>7772962.6713600084</v>
      </c>
      <c r="K13" s="114"/>
      <c r="L13" s="101"/>
      <c r="M13" s="97" t="s">
        <v>114</v>
      </c>
      <c r="N13" s="99" t="s">
        <v>128</v>
      </c>
      <c r="O13" s="119">
        <v>7000000</v>
      </c>
      <c r="P13" s="108"/>
      <c r="Q13" s="101"/>
      <c r="R13" s="101"/>
    </row>
    <row r="14" spans="1:18">
      <c r="A14" s="16" t="s">
        <v>25</v>
      </c>
      <c r="B14" s="1">
        <f t="shared" si="4"/>
        <v>95.80000000000004</v>
      </c>
      <c r="C14" s="17">
        <f t="shared" si="0"/>
        <v>243.97</v>
      </c>
      <c r="D14" s="18">
        <f t="shared" si="6"/>
        <v>5954.9280000000035</v>
      </c>
      <c r="E14" s="19">
        <f t="shared" si="1"/>
        <v>1452823.7841600007</v>
      </c>
      <c r="F14" s="20">
        <f t="shared" si="2"/>
        <v>17433885.409920007</v>
      </c>
      <c r="G14" s="88">
        <f t="shared" si="5"/>
        <v>924000</v>
      </c>
      <c r="H14" s="118">
        <v>0</v>
      </c>
      <c r="I14" s="118">
        <f t="shared" si="7"/>
        <v>8846112</v>
      </c>
      <c r="J14" s="122">
        <f t="shared" si="3"/>
        <v>7663773.409920007</v>
      </c>
      <c r="K14" s="114"/>
      <c r="L14" s="101"/>
      <c r="O14" s="100"/>
      <c r="P14" s="108"/>
      <c r="Q14" s="101"/>
      <c r="R14" s="101"/>
    </row>
    <row r="15" spans="1:18">
      <c r="A15" s="16" t="s">
        <v>26</v>
      </c>
      <c r="B15" s="1">
        <f t="shared" si="4"/>
        <v>95.200000000000045</v>
      </c>
      <c r="C15" s="17">
        <f t="shared" si="0"/>
        <v>243.97</v>
      </c>
      <c r="D15" s="18">
        <f t="shared" si="6"/>
        <v>5917.6320000000032</v>
      </c>
      <c r="E15" s="19">
        <f t="shared" si="1"/>
        <v>1443724.6790400008</v>
      </c>
      <c r="F15" s="20">
        <f t="shared" si="2"/>
        <v>17324696.148480009</v>
      </c>
      <c r="G15" s="88">
        <f t="shared" si="5"/>
        <v>924000</v>
      </c>
      <c r="H15" s="118">
        <v>0</v>
      </c>
      <c r="I15" s="118">
        <f t="shared" si="7"/>
        <v>8846112</v>
      </c>
      <c r="J15" s="122">
        <f t="shared" si="3"/>
        <v>7554584.1484800093</v>
      </c>
      <c r="K15" s="114"/>
      <c r="L15" s="101"/>
      <c r="O15" s="100"/>
      <c r="P15" s="108"/>
      <c r="Q15" s="101"/>
      <c r="R15" s="101"/>
    </row>
    <row r="16" spans="1:18">
      <c r="A16" s="102" t="s">
        <v>27</v>
      </c>
      <c r="B16" s="103">
        <f t="shared" si="4"/>
        <v>94.600000000000051</v>
      </c>
      <c r="C16" s="104">
        <f t="shared" si="0"/>
        <v>243.97</v>
      </c>
      <c r="D16" s="105">
        <f t="shared" si="6"/>
        <v>5880.3360000000039</v>
      </c>
      <c r="E16" s="106">
        <f t="shared" si="1"/>
        <v>1434625.573920001</v>
      </c>
      <c r="F16" s="107">
        <f t="shared" si="2"/>
        <v>17215506.887040012</v>
      </c>
      <c r="G16" s="88">
        <f t="shared" si="5"/>
        <v>924000</v>
      </c>
      <c r="H16" s="118"/>
      <c r="I16" s="118">
        <f t="shared" si="7"/>
        <v>8846112</v>
      </c>
      <c r="J16" s="122">
        <f>F16-G16-H16-I16</f>
        <v>7445394.8870400116</v>
      </c>
      <c r="K16" s="135" t="s">
        <v>120</v>
      </c>
      <c r="L16" s="101"/>
      <c r="O16" s="100"/>
      <c r="P16" s="108"/>
      <c r="Q16" s="101"/>
      <c r="R16" s="101"/>
    </row>
    <row r="17" spans="1:18">
      <c r="A17" s="102" t="s">
        <v>28</v>
      </c>
      <c r="B17" s="103">
        <f t="shared" si="4"/>
        <v>94.000000000000057</v>
      </c>
      <c r="C17" s="104">
        <f t="shared" si="0"/>
        <v>243.97</v>
      </c>
      <c r="D17" s="105">
        <f t="shared" si="6"/>
        <v>5843.0400000000045</v>
      </c>
      <c r="E17" s="106">
        <f t="shared" si="1"/>
        <v>1425526.4688000011</v>
      </c>
      <c r="F17" s="107">
        <f t="shared" si="2"/>
        <v>17106317.625600014</v>
      </c>
      <c r="G17" s="147">
        <f t="shared" si="5"/>
        <v>924000</v>
      </c>
      <c r="H17" s="152">
        <v>4900000</v>
      </c>
      <c r="I17" s="153">
        <v>0</v>
      </c>
      <c r="J17" s="135">
        <f>F17-G17-H17</f>
        <v>11282317.625600014</v>
      </c>
      <c r="K17" s="135" t="s">
        <v>121</v>
      </c>
      <c r="L17" s="101"/>
      <c r="O17" s="100"/>
      <c r="P17" s="108"/>
      <c r="Q17" s="101"/>
      <c r="R17" s="101"/>
    </row>
    <row r="18" spans="1:18">
      <c r="A18" s="16" t="s">
        <v>29</v>
      </c>
      <c r="B18" s="1">
        <f t="shared" si="4"/>
        <v>93.400000000000063</v>
      </c>
      <c r="C18" s="104">
        <f t="shared" si="0"/>
        <v>243.97</v>
      </c>
      <c r="D18" s="18">
        <f t="shared" si="6"/>
        <v>5805.7440000000042</v>
      </c>
      <c r="E18" s="19">
        <f t="shared" si="1"/>
        <v>1416427.3636800011</v>
      </c>
      <c r="F18" s="20">
        <f t="shared" si="2"/>
        <v>16997128.364160012</v>
      </c>
      <c r="G18" s="88">
        <f t="shared" si="5"/>
        <v>924000</v>
      </c>
      <c r="H18" s="118">
        <v>0</v>
      </c>
      <c r="I18" s="118">
        <v>0</v>
      </c>
      <c r="J18" s="114">
        <f>F18-G18</f>
        <v>16073128.364160012</v>
      </c>
      <c r="K18" s="114"/>
      <c r="L18" s="101"/>
      <c r="O18" s="100"/>
      <c r="P18" s="108"/>
      <c r="Q18" s="101"/>
      <c r="R18" s="101"/>
    </row>
    <row r="19" spans="1:18">
      <c r="A19" s="16" t="s">
        <v>30</v>
      </c>
      <c r="B19" s="1">
        <f t="shared" si="4"/>
        <v>92.800000000000068</v>
      </c>
      <c r="C19" s="104">
        <f t="shared" si="0"/>
        <v>243.97</v>
      </c>
      <c r="D19" s="18">
        <f t="shared" si="6"/>
        <v>5768.4480000000049</v>
      </c>
      <c r="E19" s="19">
        <f t="shared" si="1"/>
        <v>1407328.2585600012</v>
      </c>
      <c r="F19" s="20">
        <f t="shared" si="2"/>
        <v>16887939.102720015</v>
      </c>
      <c r="G19" s="88">
        <f t="shared" si="5"/>
        <v>924000</v>
      </c>
      <c r="H19" s="118">
        <v>0</v>
      </c>
      <c r="I19" s="118">
        <v>0</v>
      </c>
      <c r="J19" s="114">
        <f t="shared" ref="J19:J26" si="8">F19-G19</f>
        <v>15963939.102720015</v>
      </c>
      <c r="K19" s="114"/>
      <c r="L19" s="101"/>
      <c r="O19" s="100"/>
      <c r="P19" s="108"/>
      <c r="Q19" s="101"/>
      <c r="R19" s="101"/>
    </row>
    <row r="20" spans="1:18">
      <c r="A20" s="16" t="s">
        <v>31</v>
      </c>
      <c r="B20" s="1">
        <f t="shared" si="4"/>
        <v>92.200000000000074</v>
      </c>
      <c r="C20" s="104">
        <f t="shared" si="0"/>
        <v>243.97</v>
      </c>
      <c r="D20" s="18">
        <f t="shared" si="6"/>
        <v>5731.1520000000055</v>
      </c>
      <c r="E20" s="19">
        <f t="shared" si="1"/>
        <v>1398229.1534400014</v>
      </c>
      <c r="F20" s="20">
        <f t="shared" si="2"/>
        <v>16778749.841280017</v>
      </c>
      <c r="G20" s="88">
        <f t="shared" si="5"/>
        <v>924000</v>
      </c>
      <c r="H20" s="118">
        <v>0</v>
      </c>
      <c r="I20" s="118">
        <v>0</v>
      </c>
      <c r="J20" s="114">
        <f t="shared" si="8"/>
        <v>15854749.841280017</v>
      </c>
      <c r="K20" s="114"/>
      <c r="L20" s="101"/>
      <c r="O20" s="100"/>
      <c r="P20" s="108"/>
      <c r="Q20" s="101"/>
      <c r="R20" s="101"/>
    </row>
    <row r="21" spans="1:18">
      <c r="A21" s="16" t="s">
        <v>32</v>
      </c>
      <c r="B21" s="1">
        <f t="shared" si="4"/>
        <v>91.60000000000008</v>
      </c>
      <c r="C21" s="104">
        <f t="shared" si="0"/>
        <v>243.97</v>
      </c>
      <c r="D21" s="18">
        <f t="shared" si="6"/>
        <v>5693.8560000000061</v>
      </c>
      <c r="E21" s="19">
        <f t="shared" si="1"/>
        <v>1389130.0483200015</v>
      </c>
      <c r="F21" s="20">
        <f t="shared" si="2"/>
        <v>16669560.579840017</v>
      </c>
      <c r="G21" s="88">
        <f t="shared" si="5"/>
        <v>924000</v>
      </c>
      <c r="H21" s="118">
        <v>0</v>
      </c>
      <c r="I21" s="118">
        <v>0</v>
      </c>
      <c r="J21" s="114">
        <f t="shared" si="8"/>
        <v>15745560.579840017</v>
      </c>
      <c r="K21" s="114"/>
      <c r="L21" s="101"/>
      <c r="O21" s="100"/>
      <c r="P21" s="108"/>
      <c r="Q21" s="101"/>
      <c r="R21" s="101"/>
    </row>
    <row r="22" spans="1:18">
      <c r="A22" s="16" t="s">
        <v>33</v>
      </c>
      <c r="B22" s="1">
        <f t="shared" si="4"/>
        <v>91.000000000000085</v>
      </c>
      <c r="C22" s="104">
        <f t="shared" si="0"/>
        <v>243.97</v>
      </c>
      <c r="D22" s="18">
        <f t="shared" si="6"/>
        <v>5656.5600000000059</v>
      </c>
      <c r="E22" s="19">
        <f t="shared" si="1"/>
        <v>1380030.9432000015</v>
      </c>
      <c r="F22" s="20">
        <f t="shared" si="2"/>
        <v>16560371.318400018</v>
      </c>
      <c r="G22" s="88">
        <f t="shared" si="5"/>
        <v>924000</v>
      </c>
      <c r="H22" s="118">
        <v>0</v>
      </c>
      <c r="I22" s="118">
        <v>0</v>
      </c>
      <c r="J22" s="114">
        <f t="shared" si="8"/>
        <v>15636371.318400018</v>
      </c>
      <c r="K22" s="114"/>
      <c r="L22" s="101"/>
      <c r="O22" s="100"/>
      <c r="P22" s="108"/>
      <c r="Q22" s="101"/>
      <c r="R22" s="101"/>
    </row>
    <row r="23" spans="1:18">
      <c r="A23" s="16" t="s">
        <v>34</v>
      </c>
      <c r="B23" s="1">
        <f t="shared" si="4"/>
        <v>90.400000000000091</v>
      </c>
      <c r="C23" s="104">
        <f t="shared" si="0"/>
        <v>243.97</v>
      </c>
      <c r="D23" s="18">
        <f t="shared" si="6"/>
        <v>5619.2640000000065</v>
      </c>
      <c r="E23" s="19">
        <f t="shared" si="1"/>
        <v>1370931.8380800015</v>
      </c>
      <c r="F23" s="20">
        <f t="shared" si="2"/>
        <v>16451182.056960018</v>
      </c>
      <c r="G23" s="88">
        <f t="shared" si="5"/>
        <v>924000</v>
      </c>
      <c r="H23" s="118">
        <v>0</v>
      </c>
      <c r="I23" s="118">
        <v>0</v>
      </c>
      <c r="J23" s="114">
        <f t="shared" si="8"/>
        <v>15527182.056960018</v>
      </c>
      <c r="K23" s="114"/>
      <c r="L23" s="101"/>
      <c r="O23" s="100"/>
      <c r="P23" s="108"/>
      <c r="Q23" s="101"/>
      <c r="R23" s="101"/>
    </row>
    <row r="24" spans="1:18">
      <c r="A24" s="16" t="s">
        <v>35</v>
      </c>
      <c r="B24" s="1">
        <f t="shared" si="4"/>
        <v>89.800000000000097</v>
      </c>
      <c r="C24" s="104">
        <f t="shared" si="0"/>
        <v>243.97</v>
      </c>
      <c r="D24" s="18">
        <f t="shared" si="6"/>
        <v>5581.9680000000071</v>
      </c>
      <c r="E24" s="19">
        <f t="shared" si="1"/>
        <v>1361832.7329600018</v>
      </c>
      <c r="F24" s="20">
        <f t="shared" si="2"/>
        <v>16341992.795520023</v>
      </c>
      <c r="G24" s="88">
        <f t="shared" si="5"/>
        <v>924000</v>
      </c>
      <c r="H24" s="118">
        <v>0</v>
      </c>
      <c r="I24" s="118">
        <v>0</v>
      </c>
      <c r="J24" s="114">
        <f t="shared" si="8"/>
        <v>15417992.795520023</v>
      </c>
      <c r="K24" s="114"/>
      <c r="L24" s="101"/>
      <c r="O24" s="100"/>
      <c r="P24" s="108"/>
      <c r="Q24" s="101"/>
      <c r="R24" s="101"/>
    </row>
    <row r="25" spans="1:18">
      <c r="A25" s="16" t="s">
        <v>36</v>
      </c>
      <c r="B25" s="1">
        <f t="shared" si="4"/>
        <v>89.200000000000102</v>
      </c>
      <c r="C25" s="104">
        <f t="shared" si="0"/>
        <v>243.97</v>
      </c>
      <c r="D25" s="18">
        <f t="shared" si="6"/>
        <v>5544.6720000000068</v>
      </c>
      <c r="E25" s="19">
        <f t="shared" si="1"/>
        <v>1352733.6278400016</v>
      </c>
      <c r="F25" s="20">
        <f t="shared" si="2"/>
        <v>16232803.534080019</v>
      </c>
      <c r="G25" s="88">
        <f t="shared" si="5"/>
        <v>924000</v>
      </c>
      <c r="H25" s="118">
        <v>0</v>
      </c>
      <c r="I25" s="118">
        <v>0</v>
      </c>
      <c r="J25" s="114">
        <f t="shared" si="8"/>
        <v>15308803.534080019</v>
      </c>
      <c r="K25" s="114"/>
      <c r="L25" s="101"/>
      <c r="O25" s="100"/>
      <c r="P25" s="108"/>
      <c r="Q25" s="101"/>
      <c r="R25" s="101"/>
    </row>
    <row r="26" spans="1:18">
      <c r="A26" s="16" t="s">
        <v>37</v>
      </c>
      <c r="B26" s="1">
        <f t="shared" si="4"/>
        <v>88.600000000000108</v>
      </c>
      <c r="C26" s="104">
        <f t="shared" si="0"/>
        <v>243.97</v>
      </c>
      <c r="D26" s="18">
        <f t="shared" si="6"/>
        <v>5507.3760000000075</v>
      </c>
      <c r="E26" s="19">
        <f t="shared" si="1"/>
        <v>1343634.5227200019</v>
      </c>
      <c r="F26" s="20">
        <f t="shared" si="2"/>
        <v>16123614.272640023</v>
      </c>
      <c r="G26" s="88">
        <f t="shared" si="5"/>
        <v>924000</v>
      </c>
      <c r="H26" s="118">
        <v>0</v>
      </c>
      <c r="I26" s="118">
        <v>0</v>
      </c>
      <c r="J26" s="114">
        <f t="shared" si="8"/>
        <v>15199614.272640023</v>
      </c>
      <c r="K26" s="114"/>
      <c r="L26" s="101"/>
      <c r="O26" s="100"/>
      <c r="P26" s="108"/>
      <c r="Q26" s="101"/>
      <c r="R26" s="101"/>
    </row>
    <row r="27" spans="1:18" ht="17.25" thickBot="1">
      <c r="A27" s="203" t="s">
        <v>38</v>
      </c>
      <c r="B27" s="204"/>
      <c r="C27" s="204"/>
      <c r="D27" s="204"/>
      <c r="E27" s="205"/>
      <c r="F27" s="141">
        <f>SUM(F7:F26)</f>
        <v>343218245.12640023</v>
      </c>
      <c r="G27" s="123">
        <f>SUM(G7:G26)</f>
        <v>18480000</v>
      </c>
      <c r="H27" s="124">
        <f>H17</f>
        <v>4900000</v>
      </c>
      <c r="I27" s="125">
        <f>SUM(I7:I16)</f>
        <v>88461120</v>
      </c>
      <c r="J27" s="121">
        <f>SUM(J7:J26)</f>
        <v>231377125.1264002</v>
      </c>
      <c r="K27" s="137"/>
      <c r="L27" s="93"/>
      <c r="R27" s="93"/>
    </row>
    <row r="28" spans="1:18">
      <c r="J28" s="110"/>
    </row>
    <row r="30" spans="1:18">
      <c r="J30" s="110"/>
    </row>
    <row r="31" spans="1:18">
      <c r="H31" s="110"/>
      <c r="I31" s="110"/>
    </row>
    <row r="32" spans="1:18">
      <c r="D32" s="109"/>
    </row>
    <row r="35" spans="11:17">
      <c r="K35" s="110"/>
      <c r="Q35" s="110"/>
    </row>
  </sheetData>
  <mergeCells count="10">
    <mergeCell ref="A1:K1"/>
    <mergeCell ref="M1:O1"/>
    <mergeCell ref="J2:K2"/>
    <mergeCell ref="A27:E27"/>
    <mergeCell ref="G5:I5"/>
    <mergeCell ref="K5:K6"/>
    <mergeCell ref="M5:O5"/>
    <mergeCell ref="A2:E2"/>
    <mergeCell ref="F2:I2"/>
    <mergeCell ref="A5:F5"/>
  </mergeCells>
  <phoneticPr fontId="1" type="noConversion"/>
  <pageMargins left="0.23622047244094491" right="0.23622047244094491" top="1.1417322834645669" bottom="0.74803149606299213" header="0.31496062992125984" footer="0.31496062992125984"/>
  <pageSetup paperSize="9" scale="5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2056F-77B5-4445-B453-A4E731EE1FB6}">
  <dimension ref="A1:S35"/>
  <sheetViews>
    <sheetView tabSelected="1" workbookViewId="0">
      <selection sqref="A1:L28"/>
    </sheetView>
  </sheetViews>
  <sheetFormatPr defaultColWidth="9" defaultRowHeight="16.5"/>
  <cols>
    <col min="1" max="2" width="7.5" style="25" customWidth="1"/>
    <col min="3" max="3" width="7.375" style="25" customWidth="1"/>
    <col min="4" max="4" width="7.5" style="25" customWidth="1"/>
    <col min="5" max="5" width="11.625" style="109" customWidth="1"/>
    <col min="6" max="6" width="13.5" style="25" customWidth="1"/>
    <col min="7" max="7" width="10.875" style="25" customWidth="1"/>
    <col min="8" max="9" width="11.125" style="25" customWidth="1"/>
    <col min="10" max="10" width="13.25" style="25" customWidth="1"/>
    <col min="11" max="11" width="15.375" style="25" customWidth="1"/>
    <col min="12" max="12" width="13.375" style="25" customWidth="1"/>
    <col min="13" max="13" width="14.375" style="25" customWidth="1"/>
    <col min="14" max="14" width="12.625" style="25" customWidth="1"/>
    <col min="15" max="15" width="10.875" style="25" customWidth="1"/>
    <col min="16" max="16" width="14.25" style="25" bestFit="1" customWidth="1"/>
    <col min="17" max="17" width="9" style="25"/>
    <col min="18" max="18" width="13.625" style="25" customWidth="1"/>
    <col min="19" max="19" width="15.125" style="25" customWidth="1"/>
    <col min="20" max="16384" width="9" style="25"/>
  </cols>
  <sheetData>
    <row r="1" spans="1:19" ht="24.75" thickBot="1">
      <c r="A1" s="206" t="s">
        <v>138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8"/>
      <c r="M1" s="92"/>
      <c r="N1" s="209" t="s">
        <v>101</v>
      </c>
      <c r="O1" s="210"/>
      <c r="P1" s="211"/>
      <c r="Q1" s="92"/>
      <c r="R1" s="92"/>
      <c r="S1" s="116"/>
    </row>
    <row r="2" spans="1:19" ht="17.25" thickBot="1">
      <c r="A2" s="212" t="s">
        <v>1</v>
      </c>
      <c r="B2" s="213"/>
      <c r="C2" s="213"/>
      <c r="D2" s="213"/>
      <c r="E2" s="214"/>
      <c r="F2" s="215" t="s">
        <v>7</v>
      </c>
      <c r="G2" s="216"/>
      <c r="H2" s="216"/>
      <c r="I2" s="216"/>
      <c r="J2" s="217"/>
      <c r="K2" s="218" t="s">
        <v>104</v>
      </c>
      <c r="L2" s="219"/>
      <c r="N2" s="102" t="s">
        <v>126</v>
      </c>
      <c r="O2" s="103">
        <v>5</v>
      </c>
      <c r="P2" s="115">
        <v>1.06065533333E-2</v>
      </c>
    </row>
    <row r="3" spans="1:19" ht="17.25" thickBot="1">
      <c r="A3" s="157" t="s">
        <v>2</v>
      </c>
      <c r="B3" s="158">
        <v>1183</v>
      </c>
      <c r="C3" s="157" t="s">
        <v>4</v>
      </c>
      <c r="D3" s="159" t="s">
        <v>5</v>
      </c>
      <c r="E3" s="160" t="s">
        <v>122</v>
      </c>
      <c r="F3" s="161" t="s">
        <v>8</v>
      </c>
      <c r="G3" s="162">
        <v>128.91999999999999</v>
      </c>
      <c r="H3" s="162"/>
      <c r="I3" s="163" t="s">
        <v>123</v>
      </c>
      <c r="J3" s="164" t="s">
        <v>123</v>
      </c>
      <c r="K3" s="165" t="s">
        <v>132</v>
      </c>
      <c r="L3" s="139">
        <v>1266000000</v>
      </c>
      <c r="N3" s="97" t="s">
        <v>127</v>
      </c>
      <c r="O3" s="99">
        <v>2.25</v>
      </c>
      <c r="P3" s="98">
        <v>93.137349999999998</v>
      </c>
    </row>
    <row r="4" spans="1:19" ht="17.25" thickBot="1">
      <c r="A4" s="166" t="s">
        <v>3</v>
      </c>
      <c r="B4" s="167">
        <v>3.5</v>
      </c>
      <c r="C4" s="166" t="s">
        <v>6</v>
      </c>
      <c r="D4" s="168">
        <v>-6.0000000000000001E-3</v>
      </c>
      <c r="E4" s="169" t="s">
        <v>39</v>
      </c>
      <c r="F4" s="170" t="s">
        <v>9</v>
      </c>
      <c r="G4" s="171">
        <v>76.73</v>
      </c>
      <c r="H4" s="171"/>
      <c r="I4" s="172" t="s">
        <v>123</v>
      </c>
      <c r="J4" s="173" t="s">
        <v>123</v>
      </c>
      <c r="K4" s="174" t="s">
        <v>133</v>
      </c>
      <c r="L4" s="138">
        <v>14055195</v>
      </c>
      <c r="N4" s="26"/>
      <c r="O4" s="26"/>
      <c r="P4" s="26"/>
    </row>
    <row r="5" spans="1:19" ht="17.25" thickBot="1">
      <c r="A5" s="220" t="s">
        <v>17</v>
      </c>
      <c r="B5" s="221"/>
      <c r="C5" s="221"/>
      <c r="D5" s="221"/>
      <c r="E5" s="221"/>
      <c r="F5" s="222"/>
      <c r="G5" s="223" t="s">
        <v>106</v>
      </c>
      <c r="H5" s="224"/>
      <c r="I5" s="224"/>
      <c r="J5" s="225"/>
      <c r="K5" s="111" t="s">
        <v>99</v>
      </c>
      <c r="L5" s="226" t="s">
        <v>100</v>
      </c>
      <c r="M5" s="89"/>
      <c r="N5" s="223" t="s">
        <v>116</v>
      </c>
      <c r="O5" s="224"/>
      <c r="P5" s="225"/>
      <c r="Q5" s="89"/>
      <c r="R5" s="89"/>
      <c r="S5" s="89"/>
    </row>
    <row r="6" spans="1:19" s="179" customFormat="1" ht="14.25" thickBot="1">
      <c r="A6" s="175" t="s">
        <v>10</v>
      </c>
      <c r="B6" s="175" t="s">
        <v>11</v>
      </c>
      <c r="C6" s="175" t="s">
        <v>12</v>
      </c>
      <c r="D6" s="175" t="s">
        <v>13</v>
      </c>
      <c r="E6" s="175" t="s">
        <v>15</v>
      </c>
      <c r="F6" s="176" t="s">
        <v>16</v>
      </c>
      <c r="G6" s="177" t="s">
        <v>134</v>
      </c>
      <c r="H6" s="177" t="s">
        <v>135</v>
      </c>
      <c r="I6" s="178" t="s">
        <v>97</v>
      </c>
      <c r="J6" s="177" t="s">
        <v>98</v>
      </c>
      <c r="K6" s="177" t="s">
        <v>103</v>
      </c>
      <c r="L6" s="227"/>
      <c r="N6" s="180" t="s">
        <v>46</v>
      </c>
      <c r="O6" s="181" t="s">
        <v>107</v>
      </c>
      <c r="P6" s="182" t="s">
        <v>115</v>
      </c>
    </row>
    <row r="7" spans="1:19">
      <c r="A7" s="2" t="s">
        <v>14</v>
      </c>
      <c r="B7" s="10">
        <v>100</v>
      </c>
      <c r="C7" s="13">
        <f>$G$3+($G$4*1.5)</f>
        <v>244.01499999999999</v>
      </c>
      <c r="D7" s="10">
        <f>B3*B4*30</f>
        <v>124215</v>
      </c>
      <c r="E7" s="14">
        <f>C7*D7</f>
        <v>30310323.224999998</v>
      </c>
      <c r="F7" s="15">
        <f>E7*12</f>
        <v>363723878.69999999</v>
      </c>
      <c r="G7" s="147">
        <v>9504000</v>
      </c>
      <c r="H7" s="183">
        <v>6000000</v>
      </c>
      <c r="I7" s="149">
        <v>0</v>
      </c>
      <c r="J7" s="113">
        <f>$L$4*12</f>
        <v>168662340</v>
      </c>
      <c r="K7" s="120">
        <f>F7-G7-H7-J7</f>
        <v>179557538.69999999</v>
      </c>
      <c r="L7" s="113"/>
      <c r="M7" s="101"/>
      <c r="N7" s="102" t="s">
        <v>108</v>
      </c>
      <c r="O7" s="103" t="s">
        <v>119</v>
      </c>
      <c r="P7" s="107">
        <v>3100000</v>
      </c>
      <c r="R7" s="101"/>
      <c r="S7" s="101"/>
    </row>
    <row r="8" spans="1:19">
      <c r="A8" s="16" t="s">
        <v>19</v>
      </c>
      <c r="B8" s="1">
        <f>B7-0.6</f>
        <v>99.4</v>
      </c>
      <c r="C8" s="17">
        <f t="shared" ref="C8:C27" si="0">$G$3+($G$4*1.5)</f>
        <v>244.01499999999999</v>
      </c>
      <c r="D8" s="18">
        <f>$D$7*(B8/100)</f>
        <v>123469.71</v>
      </c>
      <c r="E8" s="19">
        <f t="shared" ref="E8:E27" si="1">C8*D8</f>
        <v>30128461.28565</v>
      </c>
      <c r="F8" s="20">
        <f t="shared" ref="F8:F27" si="2">E8*12</f>
        <v>361541535.4278</v>
      </c>
      <c r="G8" s="88">
        <f>$G$7</f>
        <v>9504000</v>
      </c>
      <c r="H8" s="183">
        <v>6000000</v>
      </c>
      <c r="I8" s="149">
        <v>0</v>
      </c>
      <c r="J8" s="184">
        <f>$L$4*12</f>
        <v>168662340</v>
      </c>
      <c r="K8" s="122">
        <f>F8-G8-H7-J8</f>
        <v>177375195.4278</v>
      </c>
      <c r="L8" s="114"/>
      <c r="M8" s="101"/>
      <c r="N8" s="102" t="s">
        <v>109</v>
      </c>
      <c r="O8" s="103" t="s">
        <v>118</v>
      </c>
      <c r="P8" s="107">
        <v>3700000</v>
      </c>
      <c r="Q8" s="108"/>
      <c r="R8" s="101"/>
      <c r="S8" s="101"/>
    </row>
    <row r="9" spans="1:19">
      <c r="A9" s="16" t="s">
        <v>20</v>
      </c>
      <c r="B9" s="1">
        <f t="shared" ref="B9:B27" si="3">B8-0.6</f>
        <v>98.800000000000011</v>
      </c>
      <c r="C9" s="17">
        <f t="shared" si="0"/>
        <v>244.01499999999999</v>
      </c>
      <c r="D9" s="18">
        <f>$D$7*(B9/100)</f>
        <v>122724.42000000001</v>
      </c>
      <c r="E9" s="19">
        <f t="shared" si="1"/>
        <v>29946599.346300002</v>
      </c>
      <c r="F9" s="20">
        <f t="shared" si="2"/>
        <v>359359192.15560001</v>
      </c>
      <c r="G9" s="88">
        <f t="shared" ref="G9:G27" si="4">$G$7</f>
        <v>9504000</v>
      </c>
      <c r="H9" s="183">
        <v>6000000</v>
      </c>
      <c r="I9" s="149"/>
      <c r="J9" s="184">
        <f>$L$4*12</f>
        <v>168662340</v>
      </c>
      <c r="K9" s="122">
        <f t="shared" ref="K9:K15" si="5">F9-G9-H8-J9</f>
        <v>175192852.15560001</v>
      </c>
      <c r="L9" s="114"/>
      <c r="M9" s="101"/>
      <c r="N9" s="102" t="s">
        <v>110</v>
      </c>
      <c r="O9" s="103" t="s">
        <v>111</v>
      </c>
      <c r="P9" s="107">
        <v>4500000</v>
      </c>
      <c r="Q9" s="108"/>
      <c r="R9" s="101"/>
      <c r="S9" s="101"/>
    </row>
    <row r="10" spans="1:19">
      <c r="A10" s="16" t="s">
        <v>21</v>
      </c>
      <c r="B10" s="1">
        <f t="shared" si="3"/>
        <v>98.200000000000017</v>
      </c>
      <c r="C10" s="17">
        <f t="shared" si="0"/>
        <v>244.01499999999999</v>
      </c>
      <c r="D10" s="18">
        <f t="shared" ref="D10:D27" si="6">$D$7*(B10/100)</f>
        <v>121979.13000000002</v>
      </c>
      <c r="E10" s="19">
        <f t="shared" si="1"/>
        <v>29764737.406950004</v>
      </c>
      <c r="F10" s="20">
        <f t="shared" si="2"/>
        <v>357176848.88340008</v>
      </c>
      <c r="G10" s="88">
        <f t="shared" si="4"/>
        <v>9504000</v>
      </c>
      <c r="H10" s="183">
        <v>6000000</v>
      </c>
      <c r="I10" s="149">
        <v>0</v>
      </c>
      <c r="J10" s="184">
        <f>$L$4*12</f>
        <v>168662340</v>
      </c>
      <c r="K10" s="122">
        <f t="shared" si="5"/>
        <v>173010508.88340008</v>
      </c>
      <c r="L10" s="114"/>
      <c r="M10" s="101"/>
      <c r="N10" s="102" t="s">
        <v>111</v>
      </c>
      <c r="O10" s="103" t="s">
        <v>112</v>
      </c>
      <c r="P10" s="107">
        <v>4900000</v>
      </c>
      <c r="Q10" s="108"/>
      <c r="R10" s="101"/>
      <c r="S10" s="101"/>
    </row>
    <row r="11" spans="1:19">
      <c r="A11" s="16" t="s">
        <v>22</v>
      </c>
      <c r="B11" s="1">
        <f t="shared" si="3"/>
        <v>97.600000000000023</v>
      </c>
      <c r="C11" s="17">
        <f t="shared" si="0"/>
        <v>244.01499999999999</v>
      </c>
      <c r="D11" s="18">
        <f t="shared" si="6"/>
        <v>121233.84000000003</v>
      </c>
      <c r="E11" s="19">
        <f t="shared" si="1"/>
        <v>29582875.467600003</v>
      </c>
      <c r="F11" s="20">
        <f t="shared" si="2"/>
        <v>354994505.61120003</v>
      </c>
      <c r="G11" s="88">
        <f t="shared" si="4"/>
        <v>9504000</v>
      </c>
      <c r="H11" s="183">
        <v>6000000</v>
      </c>
      <c r="I11" s="149">
        <v>0</v>
      </c>
      <c r="J11" s="184">
        <f>$L$4*12</f>
        <v>168662340</v>
      </c>
      <c r="K11" s="122">
        <f t="shared" si="5"/>
        <v>170828165.61120003</v>
      </c>
      <c r="L11" s="114"/>
      <c r="M11" s="101"/>
      <c r="N11" s="102" t="s">
        <v>112</v>
      </c>
      <c r="O11" s="103" t="s">
        <v>117</v>
      </c>
      <c r="P11" s="107">
        <v>7000000</v>
      </c>
      <c r="Q11" s="108"/>
      <c r="R11" s="101"/>
      <c r="S11" s="101"/>
    </row>
    <row r="12" spans="1:19">
      <c r="A12" s="16" t="s">
        <v>23</v>
      </c>
      <c r="B12" s="1">
        <f t="shared" si="3"/>
        <v>97.000000000000028</v>
      </c>
      <c r="C12" s="17">
        <f t="shared" si="0"/>
        <v>244.01499999999999</v>
      </c>
      <c r="D12" s="18">
        <f t="shared" si="6"/>
        <v>120488.55000000003</v>
      </c>
      <c r="E12" s="19">
        <f t="shared" si="1"/>
        <v>29401013.528250005</v>
      </c>
      <c r="F12" s="20">
        <f t="shared" si="2"/>
        <v>352812162.33900005</v>
      </c>
      <c r="G12" s="88">
        <f t="shared" si="4"/>
        <v>9504000</v>
      </c>
      <c r="H12" s="183">
        <v>6000000</v>
      </c>
      <c r="I12" s="149">
        <v>0</v>
      </c>
      <c r="J12" s="184">
        <f t="shared" ref="J12:J16" si="7">$L$4*12</f>
        <v>168662340</v>
      </c>
      <c r="K12" s="122">
        <f t="shared" si="5"/>
        <v>168645822.33900005</v>
      </c>
      <c r="L12" s="114"/>
      <c r="M12" s="101"/>
      <c r="N12" s="102" t="s">
        <v>113</v>
      </c>
      <c r="O12" s="103" t="s">
        <v>117</v>
      </c>
      <c r="P12" s="107">
        <v>7000000</v>
      </c>
      <c r="Q12" s="108"/>
      <c r="R12" s="101"/>
      <c r="S12" s="101"/>
    </row>
    <row r="13" spans="1:19" ht="17.25" thickBot="1">
      <c r="A13" s="16" t="s">
        <v>24</v>
      </c>
      <c r="B13" s="1">
        <f t="shared" si="3"/>
        <v>96.400000000000034</v>
      </c>
      <c r="C13" s="17">
        <f t="shared" si="0"/>
        <v>244.01499999999999</v>
      </c>
      <c r="D13" s="18">
        <f t="shared" si="6"/>
        <v>119743.26000000004</v>
      </c>
      <c r="E13" s="19">
        <f t="shared" si="1"/>
        <v>29219151.588900007</v>
      </c>
      <c r="F13" s="20">
        <f t="shared" si="2"/>
        <v>350629819.06680012</v>
      </c>
      <c r="G13" s="88">
        <f t="shared" si="4"/>
        <v>9504000</v>
      </c>
      <c r="H13" s="183">
        <v>6000000</v>
      </c>
      <c r="I13" s="149">
        <v>0</v>
      </c>
      <c r="J13" s="184">
        <f t="shared" si="7"/>
        <v>168662340</v>
      </c>
      <c r="K13" s="122">
        <f t="shared" si="5"/>
        <v>166463479.06680012</v>
      </c>
      <c r="L13" s="114"/>
      <c r="M13" s="101"/>
      <c r="N13" s="97" t="s">
        <v>114</v>
      </c>
      <c r="O13" s="99" t="s">
        <v>117</v>
      </c>
      <c r="P13" s="119">
        <v>7000000</v>
      </c>
      <c r="Q13" s="108"/>
      <c r="R13" s="101"/>
      <c r="S13" s="101"/>
    </row>
    <row r="14" spans="1:19">
      <c r="A14" s="16" t="s">
        <v>25</v>
      </c>
      <c r="B14" s="1">
        <f t="shared" si="3"/>
        <v>95.80000000000004</v>
      </c>
      <c r="C14" s="17">
        <f t="shared" si="0"/>
        <v>244.01499999999999</v>
      </c>
      <c r="D14" s="18">
        <f t="shared" si="6"/>
        <v>118997.97000000004</v>
      </c>
      <c r="E14" s="19">
        <f t="shared" si="1"/>
        <v>29037289.64955001</v>
      </c>
      <c r="F14" s="20">
        <f t="shared" si="2"/>
        <v>348447475.79460013</v>
      </c>
      <c r="G14" s="88">
        <f t="shared" si="4"/>
        <v>9504000</v>
      </c>
      <c r="H14" s="183">
        <v>6000000</v>
      </c>
      <c r="I14" s="149">
        <v>0</v>
      </c>
      <c r="J14" s="184">
        <f t="shared" si="7"/>
        <v>168662340</v>
      </c>
      <c r="K14" s="122">
        <f t="shared" si="5"/>
        <v>164281135.79460013</v>
      </c>
      <c r="L14" s="114"/>
      <c r="M14" s="101"/>
      <c r="P14" s="100"/>
      <c r="Q14" s="108"/>
      <c r="R14" s="101"/>
      <c r="S14" s="101"/>
    </row>
    <row r="15" spans="1:19">
      <c r="A15" s="16" t="s">
        <v>26</v>
      </c>
      <c r="B15" s="1">
        <f t="shared" si="3"/>
        <v>95.200000000000045</v>
      </c>
      <c r="C15" s="17">
        <f t="shared" si="0"/>
        <v>244.01499999999999</v>
      </c>
      <c r="D15" s="18">
        <f t="shared" si="6"/>
        <v>118252.68000000005</v>
      </c>
      <c r="E15" s="19">
        <f t="shared" si="1"/>
        <v>28855427.710200012</v>
      </c>
      <c r="F15" s="20">
        <f t="shared" si="2"/>
        <v>346265132.52240014</v>
      </c>
      <c r="G15" s="88">
        <f t="shared" si="4"/>
        <v>9504000</v>
      </c>
      <c r="H15" s="183">
        <v>6000000</v>
      </c>
      <c r="I15" s="149">
        <v>0</v>
      </c>
      <c r="J15" s="184">
        <f t="shared" si="7"/>
        <v>168662340</v>
      </c>
      <c r="K15" s="122">
        <f t="shared" si="5"/>
        <v>162098792.52240014</v>
      </c>
      <c r="L15" s="114"/>
      <c r="M15" s="101"/>
      <c r="P15" s="100"/>
      <c r="Q15" s="108"/>
      <c r="R15" s="101"/>
      <c r="S15" s="101"/>
    </row>
    <row r="16" spans="1:19">
      <c r="A16" s="102" t="s">
        <v>27</v>
      </c>
      <c r="B16" s="103">
        <f t="shared" si="3"/>
        <v>94.600000000000051</v>
      </c>
      <c r="C16" s="104">
        <f t="shared" si="0"/>
        <v>244.01499999999999</v>
      </c>
      <c r="D16" s="105">
        <f t="shared" si="6"/>
        <v>117507.39000000006</v>
      </c>
      <c r="E16" s="106">
        <f t="shared" si="1"/>
        <v>28673565.770850014</v>
      </c>
      <c r="F16" s="107">
        <f t="shared" si="2"/>
        <v>344082789.25020015</v>
      </c>
      <c r="G16" s="88">
        <f t="shared" si="4"/>
        <v>9504000</v>
      </c>
      <c r="H16" s="183">
        <v>6000000</v>
      </c>
      <c r="I16" s="149">
        <v>84000000</v>
      </c>
      <c r="J16" s="184">
        <f t="shared" si="7"/>
        <v>168662340</v>
      </c>
      <c r="K16" s="122">
        <f>F16-G16-H15-I16-J16</f>
        <v>75916449.250200152</v>
      </c>
      <c r="L16" s="185" t="s">
        <v>97</v>
      </c>
      <c r="M16" s="101"/>
      <c r="P16" s="100"/>
      <c r="Q16" s="108"/>
      <c r="R16" s="101"/>
      <c r="S16" s="101"/>
    </row>
    <row r="17" spans="1:19">
      <c r="A17" s="228" t="s">
        <v>136</v>
      </c>
      <c r="B17" s="229"/>
      <c r="C17" s="229"/>
      <c r="D17" s="229"/>
      <c r="E17" s="230"/>
      <c r="F17" s="131">
        <f>SUM(F7:F16)</f>
        <v>3539033339.7510004</v>
      </c>
      <c r="G17" s="231" t="s">
        <v>136</v>
      </c>
      <c r="H17" s="232"/>
      <c r="I17" s="232"/>
      <c r="J17" s="233"/>
      <c r="K17" s="202">
        <f>SUM(K7:K16)</f>
        <v>1613369939.7510004</v>
      </c>
      <c r="L17" s="185"/>
      <c r="M17" s="101"/>
      <c r="P17" s="100"/>
      <c r="Q17" s="108"/>
      <c r="R17" s="101"/>
      <c r="S17" s="101"/>
    </row>
    <row r="18" spans="1:19">
      <c r="A18" s="189" t="s">
        <v>28</v>
      </c>
      <c r="B18" s="190">
        <f>B16-0.6</f>
        <v>94.000000000000057</v>
      </c>
      <c r="C18" s="191">
        <f t="shared" si="0"/>
        <v>244.01499999999999</v>
      </c>
      <c r="D18" s="192">
        <f t="shared" si="6"/>
        <v>116762.10000000008</v>
      </c>
      <c r="E18" s="193">
        <f t="shared" si="1"/>
        <v>28491703.831500016</v>
      </c>
      <c r="F18" s="194">
        <f t="shared" si="2"/>
        <v>341900445.97800016</v>
      </c>
      <c r="G18" s="195">
        <f t="shared" si="4"/>
        <v>9504000</v>
      </c>
      <c r="H18" s="196">
        <v>6000000</v>
      </c>
      <c r="I18" s="197"/>
      <c r="J18" s="198">
        <v>0</v>
      </c>
      <c r="K18" s="199">
        <f>F18-G18-H18-I18</f>
        <v>326396445.97800016</v>
      </c>
      <c r="L18" s="200"/>
      <c r="M18" s="101"/>
      <c r="P18" s="100"/>
      <c r="Q18" s="108"/>
      <c r="R18" s="101"/>
      <c r="S18" s="101"/>
    </row>
    <row r="19" spans="1:19">
      <c r="A19" s="189" t="s">
        <v>29</v>
      </c>
      <c r="B19" s="190">
        <f t="shared" si="3"/>
        <v>93.400000000000063</v>
      </c>
      <c r="C19" s="191">
        <f t="shared" si="0"/>
        <v>244.01499999999999</v>
      </c>
      <c r="D19" s="192">
        <f t="shared" si="6"/>
        <v>116016.81000000007</v>
      </c>
      <c r="E19" s="193">
        <f t="shared" si="1"/>
        <v>28309841.892150015</v>
      </c>
      <c r="F19" s="194">
        <f t="shared" si="2"/>
        <v>339718102.70580018</v>
      </c>
      <c r="G19" s="195">
        <f t="shared" si="4"/>
        <v>9504000</v>
      </c>
      <c r="H19" s="196">
        <v>6000000</v>
      </c>
      <c r="I19" s="201">
        <v>0</v>
      </c>
      <c r="J19" s="198">
        <v>0</v>
      </c>
      <c r="K19" s="199">
        <f>F19-G19-H19</f>
        <v>324214102.70580018</v>
      </c>
      <c r="L19" s="199"/>
      <c r="M19" s="101"/>
      <c r="P19" s="100"/>
      <c r="Q19" s="108"/>
      <c r="R19" s="101"/>
      <c r="S19" s="101"/>
    </row>
    <row r="20" spans="1:19">
      <c r="A20" s="189" t="s">
        <v>30</v>
      </c>
      <c r="B20" s="190">
        <f t="shared" si="3"/>
        <v>92.800000000000068</v>
      </c>
      <c r="C20" s="191">
        <f t="shared" si="0"/>
        <v>244.01499999999999</v>
      </c>
      <c r="D20" s="192">
        <f t="shared" si="6"/>
        <v>115271.52000000009</v>
      </c>
      <c r="E20" s="193">
        <f t="shared" si="1"/>
        <v>28127979.952800021</v>
      </c>
      <c r="F20" s="194">
        <f t="shared" si="2"/>
        <v>337535759.43360025</v>
      </c>
      <c r="G20" s="195">
        <f t="shared" si="4"/>
        <v>9504000</v>
      </c>
      <c r="H20" s="196">
        <v>6000000</v>
      </c>
      <c r="I20" s="201">
        <v>0</v>
      </c>
      <c r="J20" s="198">
        <v>0</v>
      </c>
      <c r="K20" s="199">
        <f t="shared" ref="K20:K27" si="8">F20-G20-H20</f>
        <v>322031759.43360025</v>
      </c>
      <c r="L20" s="199"/>
      <c r="M20" s="101"/>
      <c r="P20" s="100"/>
      <c r="Q20" s="108"/>
      <c r="R20" s="101"/>
      <c r="S20" s="101"/>
    </row>
    <row r="21" spans="1:19">
      <c r="A21" s="189" t="s">
        <v>31</v>
      </c>
      <c r="B21" s="190">
        <f t="shared" si="3"/>
        <v>92.200000000000074</v>
      </c>
      <c r="C21" s="191">
        <f t="shared" si="0"/>
        <v>244.01499999999999</v>
      </c>
      <c r="D21" s="192">
        <f t="shared" si="6"/>
        <v>114526.23000000008</v>
      </c>
      <c r="E21" s="193">
        <f t="shared" si="1"/>
        <v>27946118.013450019</v>
      </c>
      <c r="F21" s="194">
        <f t="shared" si="2"/>
        <v>335353416.1614002</v>
      </c>
      <c r="G21" s="195">
        <f t="shared" si="4"/>
        <v>9504000</v>
      </c>
      <c r="H21" s="196">
        <v>6000000</v>
      </c>
      <c r="I21" s="201">
        <v>0</v>
      </c>
      <c r="J21" s="198">
        <v>0</v>
      </c>
      <c r="K21" s="199">
        <f t="shared" si="8"/>
        <v>319849416.1614002</v>
      </c>
      <c r="L21" s="199"/>
      <c r="M21" s="101"/>
      <c r="P21" s="100"/>
      <c r="Q21" s="108"/>
      <c r="R21" s="101"/>
      <c r="S21" s="101"/>
    </row>
    <row r="22" spans="1:19">
      <c r="A22" s="189" t="s">
        <v>32</v>
      </c>
      <c r="B22" s="190">
        <f t="shared" si="3"/>
        <v>91.60000000000008</v>
      </c>
      <c r="C22" s="191">
        <f t="shared" si="0"/>
        <v>244.01499999999999</v>
      </c>
      <c r="D22" s="192">
        <f t="shared" si="6"/>
        <v>113780.9400000001</v>
      </c>
      <c r="E22" s="193">
        <f t="shared" si="1"/>
        <v>27764256.074100025</v>
      </c>
      <c r="F22" s="194">
        <f t="shared" si="2"/>
        <v>333171072.88920033</v>
      </c>
      <c r="G22" s="195">
        <f t="shared" si="4"/>
        <v>9504000</v>
      </c>
      <c r="H22" s="196">
        <v>6000000</v>
      </c>
      <c r="I22" s="201">
        <v>0</v>
      </c>
      <c r="J22" s="198">
        <v>0</v>
      </c>
      <c r="K22" s="199">
        <f t="shared" si="8"/>
        <v>317667072.88920033</v>
      </c>
      <c r="L22" s="199"/>
      <c r="M22" s="101"/>
      <c r="P22" s="100"/>
      <c r="Q22" s="108"/>
      <c r="R22" s="101"/>
      <c r="S22" s="101"/>
    </row>
    <row r="23" spans="1:19">
      <c r="A23" s="189" t="s">
        <v>33</v>
      </c>
      <c r="B23" s="190">
        <f t="shared" si="3"/>
        <v>91.000000000000085</v>
      </c>
      <c r="C23" s="191">
        <f t="shared" si="0"/>
        <v>244.01499999999999</v>
      </c>
      <c r="D23" s="192">
        <f t="shared" si="6"/>
        <v>113035.6500000001</v>
      </c>
      <c r="E23" s="193">
        <f t="shared" si="1"/>
        <v>27582394.134750023</v>
      </c>
      <c r="F23" s="194">
        <f t="shared" si="2"/>
        <v>330988729.61700028</v>
      </c>
      <c r="G23" s="195">
        <f t="shared" si="4"/>
        <v>9504000</v>
      </c>
      <c r="H23" s="196">
        <v>6000000</v>
      </c>
      <c r="I23" s="201">
        <v>0</v>
      </c>
      <c r="J23" s="198">
        <v>0</v>
      </c>
      <c r="K23" s="199">
        <f t="shared" si="8"/>
        <v>315484729.61700028</v>
      </c>
      <c r="L23" s="199"/>
      <c r="M23" s="101"/>
      <c r="P23" s="100"/>
      <c r="Q23" s="108"/>
      <c r="R23" s="101"/>
      <c r="S23" s="101"/>
    </row>
    <row r="24" spans="1:19">
      <c r="A24" s="189" t="s">
        <v>34</v>
      </c>
      <c r="B24" s="190">
        <f t="shared" si="3"/>
        <v>90.400000000000091</v>
      </c>
      <c r="C24" s="191">
        <f t="shared" si="0"/>
        <v>244.01499999999999</v>
      </c>
      <c r="D24" s="192">
        <f t="shared" si="6"/>
        <v>112290.36000000012</v>
      </c>
      <c r="E24" s="193">
        <f t="shared" si="1"/>
        <v>27400532.195400026</v>
      </c>
      <c r="F24" s="194">
        <f t="shared" si="2"/>
        <v>328806386.34480029</v>
      </c>
      <c r="G24" s="195">
        <f t="shared" si="4"/>
        <v>9504000</v>
      </c>
      <c r="H24" s="196">
        <v>6000000</v>
      </c>
      <c r="I24" s="201">
        <v>0</v>
      </c>
      <c r="J24" s="198">
        <v>0</v>
      </c>
      <c r="K24" s="199">
        <f t="shared" si="8"/>
        <v>313302386.34480029</v>
      </c>
      <c r="L24" s="199"/>
      <c r="M24" s="101"/>
      <c r="P24" s="100"/>
      <c r="Q24" s="108"/>
      <c r="R24" s="101"/>
      <c r="S24" s="101"/>
    </row>
    <row r="25" spans="1:19">
      <c r="A25" s="189" t="s">
        <v>35</v>
      </c>
      <c r="B25" s="190">
        <f t="shared" si="3"/>
        <v>89.800000000000097</v>
      </c>
      <c r="C25" s="191">
        <f t="shared" si="0"/>
        <v>244.01499999999999</v>
      </c>
      <c r="D25" s="192">
        <f t="shared" si="6"/>
        <v>111545.07000000012</v>
      </c>
      <c r="E25" s="193">
        <f t="shared" si="1"/>
        <v>27218670.256050028</v>
      </c>
      <c r="F25" s="194">
        <f t="shared" si="2"/>
        <v>326624043.07260036</v>
      </c>
      <c r="G25" s="195">
        <f t="shared" si="4"/>
        <v>9504000</v>
      </c>
      <c r="H25" s="196">
        <v>6000000</v>
      </c>
      <c r="I25" s="201">
        <v>0</v>
      </c>
      <c r="J25" s="198">
        <v>0</v>
      </c>
      <c r="K25" s="199">
        <f t="shared" si="8"/>
        <v>311120043.07260036</v>
      </c>
      <c r="L25" s="199"/>
      <c r="M25" s="101"/>
      <c r="P25" s="100"/>
      <c r="Q25" s="108"/>
      <c r="R25" s="101"/>
      <c r="S25" s="101"/>
    </row>
    <row r="26" spans="1:19">
      <c r="A26" s="189" t="s">
        <v>36</v>
      </c>
      <c r="B26" s="190">
        <f t="shared" si="3"/>
        <v>89.200000000000102</v>
      </c>
      <c r="C26" s="191">
        <f t="shared" si="0"/>
        <v>244.01499999999999</v>
      </c>
      <c r="D26" s="192">
        <f t="shared" si="6"/>
        <v>110799.78000000013</v>
      </c>
      <c r="E26" s="193">
        <f t="shared" si="1"/>
        <v>27036808.31670003</v>
      </c>
      <c r="F26" s="194">
        <f t="shared" si="2"/>
        <v>324441699.80040038</v>
      </c>
      <c r="G26" s="195">
        <f t="shared" si="4"/>
        <v>9504000</v>
      </c>
      <c r="H26" s="196">
        <v>6000000</v>
      </c>
      <c r="I26" s="201">
        <v>0</v>
      </c>
      <c r="J26" s="198">
        <v>0</v>
      </c>
      <c r="K26" s="199">
        <f t="shared" si="8"/>
        <v>308937699.80040038</v>
      </c>
      <c r="L26" s="199"/>
      <c r="M26" s="101"/>
      <c r="P26" s="100"/>
      <c r="Q26" s="108"/>
      <c r="R26" s="101"/>
      <c r="S26" s="101"/>
    </row>
    <row r="27" spans="1:19">
      <c r="A27" s="189" t="s">
        <v>37</v>
      </c>
      <c r="B27" s="190">
        <f t="shared" si="3"/>
        <v>88.600000000000108</v>
      </c>
      <c r="C27" s="191">
        <f t="shared" si="0"/>
        <v>244.01499999999999</v>
      </c>
      <c r="D27" s="192">
        <f t="shared" si="6"/>
        <v>110054.49000000014</v>
      </c>
      <c r="E27" s="193">
        <f t="shared" si="1"/>
        <v>26854946.377350032</v>
      </c>
      <c r="F27" s="194">
        <f t="shared" si="2"/>
        <v>322259356.52820039</v>
      </c>
      <c r="G27" s="195">
        <f t="shared" si="4"/>
        <v>9504000</v>
      </c>
      <c r="H27" s="196">
        <v>6000000</v>
      </c>
      <c r="I27" s="201">
        <v>84000000</v>
      </c>
      <c r="J27" s="198">
        <v>0</v>
      </c>
      <c r="K27" s="199">
        <f>F27-G27-H27-I27</f>
        <v>222755356.52820039</v>
      </c>
      <c r="L27" s="185" t="s">
        <v>97</v>
      </c>
      <c r="M27" s="101"/>
      <c r="P27" s="100"/>
      <c r="Q27" s="108"/>
      <c r="R27" s="101"/>
      <c r="S27" s="101"/>
    </row>
    <row r="28" spans="1:19" ht="17.25" thickBot="1">
      <c r="A28" s="203" t="s">
        <v>136</v>
      </c>
      <c r="B28" s="204"/>
      <c r="C28" s="204"/>
      <c r="D28" s="204"/>
      <c r="E28" s="205"/>
      <c r="F28" s="141">
        <f>SUM(F17:F27)</f>
        <v>6859832352.2820024</v>
      </c>
      <c r="G28" s="123">
        <f>SUM(G7:G27)</f>
        <v>190080000</v>
      </c>
      <c r="H28" s="186">
        <f>SUM(H7:H27)</f>
        <v>120000000</v>
      </c>
      <c r="I28" s="187">
        <f>I18</f>
        <v>0</v>
      </c>
      <c r="J28" s="188">
        <f>SUM(J7:J16)</f>
        <v>1686623400</v>
      </c>
      <c r="K28" s="121">
        <f>SUM(K17:K27)</f>
        <v>4695128952.2820034</v>
      </c>
      <c r="L28" s="137"/>
      <c r="M28" s="93"/>
      <c r="S28" s="93"/>
    </row>
    <row r="30" spans="1:19">
      <c r="K30" s="110"/>
    </row>
    <row r="31" spans="1:19">
      <c r="I31" s="110"/>
      <c r="J31" s="110"/>
    </row>
    <row r="32" spans="1:19">
      <c r="D32" s="109"/>
    </row>
    <row r="35" spans="12:18">
      <c r="L35" s="110"/>
      <c r="R35" s="110"/>
    </row>
  </sheetData>
  <mergeCells count="12">
    <mergeCell ref="A28:E28"/>
    <mergeCell ref="A17:E17"/>
    <mergeCell ref="G17:J17"/>
    <mergeCell ref="A1:L1"/>
    <mergeCell ref="N1:P1"/>
    <mergeCell ref="A2:E2"/>
    <mergeCell ref="F2:J2"/>
    <mergeCell ref="K2:L2"/>
    <mergeCell ref="A5:F5"/>
    <mergeCell ref="G5:J5"/>
    <mergeCell ref="L5:L6"/>
    <mergeCell ref="N5:P5"/>
  </mergeCells>
  <phoneticPr fontId="1" type="noConversion"/>
  <pageMargins left="0.39370078740157483" right="0" top="0.74803149606299213" bottom="0" header="0.31496062992125984" footer="0.31496062992125984"/>
  <pageSetup paperSize="9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35"/>
  <sheetViews>
    <sheetView zoomScaleNormal="100" workbookViewId="0">
      <selection activeCell="K3" sqref="K3"/>
    </sheetView>
  </sheetViews>
  <sheetFormatPr defaultColWidth="9" defaultRowHeight="16.5"/>
  <cols>
    <col min="1" max="2" width="9" style="25"/>
    <col min="3" max="3" width="10.375" style="25" customWidth="1"/>
    <col min="4" max="4" width="9" style="25"/>
    <col min="5" max="5" width="13.625" style="109" customWidth="1"/>
    <col min="6" max="6" width="15.125" style="25" customWidth="1"/>
    <col min="7" max="9" width="15.625" style="25" customWidth="1"/>
    <col min="10" max="10" width="20.5" style="25" customWidth="1"/>
    <col min="11" max="11" width="19.625" style="25" customWidth="1"/>
    <col min="12" max="12" width="15.125" style="25" customWidth="1"/>
    <col min="13" max="13" width="12.5" style="25" customWidth="1"/>
    <col min="14" max="14" width="10.875" style="25" customWidth="1"/>
    <col min="15" max="15" width="10.375" style="25" customWidth="1"/>
    <col min="16" max="16" width="9" style="25"/>
    <col min="17" max="17" width="13.625" style="25" customWidth="1"/>
    <col min="18" max="18" width="15.125" style="25" customWidth="1"/>
    <col min="19" max="16384" width="9" style="25"/>
  </cols>
  <sheetData>
    <row r="1" spans="1:18" ht="28.5" customHeight="1" thickBot="1">
      <c r="A1" s="206" t="s">
        <v>131</v>
      </c>
      <c r="B1" s="207"/>
      <c r="C1" s="207"/>
      <c r="D1" s="207"/>
      <c r="E1" s="207"/>
      <c r="F1" s="207"/>
      <c r="G1" s="207"/>
      <c r="H1" s="207"/>
      <c r="I1" s="207"/>
      <c r="J1" s="207"/>
      <c r="K1" s="208"/>
      <c r="L1" s="92"/>
      <c r="M1" s="209" t="s">
        <v>101</v>
      </c>
      <c r="N1" s="210"/>
      <c r="O1" s="211"/>
      <c r="P1" s="92"/>
      <c r="Q1" s="92"/>
      <c r="R1" s="116"/>
    </row>
    <row r="2" spans="1:18" ht="17.25" thickBot="1">
      <c r="A2" s="212" t="s">
        <v>1</v>
      </c>
      <c r="B2" s="213"/>
      <c r="C2" s="213"/>
      <c r="D2" s="213"/>
      <c r="E2" s="214"/>
      <c r="F2" s="215" t="s">
        <v>7</v>
      </c>
      <c r="G2" s="216"/>
      <c r="H2" s="216"/>
      <c r="I2" s="217"/>
      <c r="J2" s="218" t="s">
        <v>104</v>
      </c>
      <c r="K2" s="219"/>
      <c r="M2" s="102" t="s">
        <v>126</v>
      </c>
      <c r="N2" s="103">
        <v>5</v>
      </c>
      <c r="O2" s="115">
        <v>1.06065533333E-2</v>
      </c>
    </row>
    <row r="3" spans="1:18" ht="17.25" thickBot="1">
      <c r="A3" s="3" t="s">
        <v>2</v>
      </c>
      <c r="B3" s="143">
        <v>466</v>
      </c>
      <c r="C3" s="3" t="s">
        <v>4</v>
      </c>
      <c r="D3" s="4" t="s">
        <v>5</v>
      </c>
      <c r="E3" s="5" t="s">
        <v>122</v>
      </c>
      <c r="F3" s="11" t="s">
        <v>8</v>
      </c>
      <c r="G3" s="31" t="s">
        <v>123</v>
      </c>
      <c r="H3" s="33" t="s">
        <v>123</v>
      </c>
      <c r="I3" s="90">
        <v>67.5</v>
      </c>
      <c r="J3" s="117" t="s">
        <v>105</v>
      </c>
      <c r="K3" s="146">
        <v>194400000</v>
      </c>
      <c r="M3" s="97" t="s">
        <v>127</v>
      </c>
      <c r="N3" s="99">
        <v>2.25</v>
      </c>
      <c r="O3" s="98">
        <v>93.137349999999998</v>
      </c>
    </row>
    <row r="4" spans="1:18" ht="17.25" thickBot="1">
      <c r="A4" s="6" t="s">
        <v>3</v>
      </c>
      <c r="B4" s="7">
        <v>3.7</v>
      </c>
      <c r="C4" s="6" t="s">
        <v>6</v>
      </c>
      <c r="D4" s="8">
        <v>-6.0000000000000001E-3</v>
      </c>
      <c r="E4" s="9" t="s">
        <v>39</v>
      </c>
      <c r="F4" s="12" t="s">
        <v>9</v>
      </c>
      <c r="G4" s="32" t="s">
        <v>123</v>
      </c>
      <c r="H4" s="34" t="s">
        <v>123</v>
      </c>
      <c r="I4" s="91">
        <v>85.9</v>
      </c>
      <c r="J4" s="140" t="s">
        <v>129</v>
      </c>
      <c r="K4" s="138">
        <v>1810590</v>
      </c>
      <c r="M4" s="26"/>
      <c r="N4" s="26"/>
      <c r="O4" s="26"/>
    </row>
    <row r="5" spans="1:18" ht="17.25" thickBot="1">
      <c r="A5" s="234" t="s">
        <v>18</v>
      </c>
      <c r="B5" s="235"/>
      <c r="C5" s="235"/>
      <c r="D5" s="235"/>
      <c r="E5" s="235"/>
      <c r="F5" s="236"/>
      <c r="G5" s="223" t="s">
        <v>106</v>
      </c>
      <c r="H5" s="224"/>
      <c r="I5" s="225"/>
      <c r="J5" s="111" t="s">
        <v>99</v>
      </c>
      <c r="K5" s="226" t="s">
        <v>100</v>
      </c>
      <c r="L5" s="89"/>
      <c r="M5" s="223" t="s">
        <v>116</v>
      </c>
      <c r="N5" s="224"/>
      <c r="O5" s="225"/>
      <c r="P5" s="89"/>
      <c r="Q5" s="89"/>
      <c r="R5" s="89"/>
    </row>
    <row r="6" spans="1:18" ht="17.25" thickBot="1">
      <c r="A6" s="27" t="s">
        <v>10</v>
      </c>
      <c r="B6" s="28" t="s">
        <v>11</v>
      </c>
      <c r="C6" s="28" t="s">
        <v>12</v>
      </c>
      <c r="D6" s="28" t="s">
        <v>13</v>
      </c>
      <c r="E6" s="28" t="s">
        <v>15</v>
      </c>
      <c r="F6" s="29" t="s">
        <v>16</v>
      </c>
      <c r="G6" s="85" t="s">
        <v>96</v>
      </c>
      <c r="H6" s="86" t="s">
        <v>97</v>
      </c>
      <c r="I6" s="87" t="s">
        <v>98</v>
      </c>
      <c r="J6" s="112" t="s">
        <v>103</v>
      </c>
      <c r="K6" s="227"/>
      <c r="M6" s="94" t="s">
        <v>46</v>
      </c>
      <c r="N6" s="96" t="s">
        <v>107</v>
      </c>
      <c r="O6" s="95" t="s">
        <v>115</v>
      </c>
    </row>
    <row r="7" spans="1:18">
      <c r="A7" s="2" t="s">
        <v>14</v>
      </c>
      <c r="B7" s="10">
        <v>100</v>
      </c>
      <c r="C7" s="21">
        <f>$I$3+($I$4*1.5)</f>
        <v>196.35000000000002</v>
      </c>
      <c r="D7" s="10">
        <f>B3*B4*30</f>
        <v>51726</v>
      </c>
      <c r="E7" s="14">
        <f>C7*D7</f>
        <v>10156400.100000001</v>
      </c>
      <c r="F7" s="15">
        <f>E7*12</f>
        <v>121876801.20000002</v>
      </c>
      <c r="G7" s="156">
        <v>1848000</v>
      </c>
      <c r="H7" s="15">
        <v>0</v>
      </c>
      <c r="I7" s="154">
        <f>$K$4*12</f>
        <v>21727080</v>
      </c>
      <c r="J7" s="151">
        <f>F7-G7-I7</f>
        <v>98301721.200000018</v>
      </c>
      <c r="K7" s="113"/>
      <c r="L7" s="101"/>
      <c r="M7" s="102" t="s">
        <v>108</v>
      </c>
      <c r="N7" s="103" t="s">
        <v>119</v>
      </c>
      <c r="O7" s="107">
        <v>3100000</v>
      </c>
      <c r="Q7" s="101"/>
      <c r="R7" s="101"/>
    </row>
    <row r="8" spans="1:18">
      <c r="A8" s="16" t="s">
        <v>19</v>
      </c>
      <c r="B8" s="1">
        <f>B7-0.6</f>
        <v>99.4</v>
      </c>
      <c r="C8" s="21">
        <f t="shared" ref="C8:C26" si="0">$I$3+($I$4*1.5)</f>
        <v>196.35000000000002</v>
      </c>
      <c r="D8" s="18">
        <f>$D$7*(B8/100)</f>
        <v>51415.644000000008</v>
      </c>
      <c r="E8" s="19">
        <f t="shared" ref="E8:E26" si="1">C8*D8</f>
        <v>10095461.699400002</v>
      </c>
      <c r="F8" s="20">
        <f t="shared" ref="F8:F26" si="2">E8*12</f>
        <v>121145540.39280003</v>
      </c>
      <c r="G8" s="88">
        <f>$G$7</f>
        <v>1848000</v>
      </c>
      <c r="H8" s="118">
        <v>0</v>
      </c>
      <c r="I8" s="154">
        <f t="shared" ref="I8:I16" si="3">$K$4*12</f>
        <v>21727080</v>
      </c>
      <c r="J8" s="122">
        <f t="shared" ref="J8:J16" si="4">F8-G8-I8</f>
        <v>97570460.392800033</v>
      </c>
      <c r="K8" s="114"/>
      <c r="L8" s="101"/>
      <c r="M8" s="102" t="s">
        <v>109</v>
      </c>
      <c r="N8" s="103" t="s">
        <v>118</v>
      </c>
      <c r="O8" s="107">
        <v>3700000</v>
      </c>
      <c r="P8" s="108"/>
      <c r="Q8" s="101"/>
      <c r="R8" s="101"/>
    </row>
    <row r="9" spans="1:18">
      <c r="A9" s="16" t="s">
        <v>20</v>
      </c>
      <c r="B9" s="1">
        <f t="shared" ref="B9:B26" si="5">B8-0.6</f>
        <v>98.800000000000011</v>
      </c>
      <c r="C9" s="21">
        <f t="shared" si="0"/>
        <v>196.35000000000002</v>
      </c>
      <c r="D9" s="18">
        <f t="shared" ref="D9:D26" si="6">$D$7*(B9/100)</f>
        <v>51105.288000000008</v>
      </c>
      <c r="E9" s="19">
        <f t="shared" si="1"/>
        <v>10034523.298800003</v>
      </c>
      <c r="F9" s="20">
        <f t="shared" si="2"/>
        <v>120414279.58560003</v>
      </c>
      <c r="G9" s="88">
        <f t="shared" ref="G9:G26" si="7">$G$7</f>
        <v>1848000</v>
      </c>
      <c r="H9" s="118">
        <v>0</v>
      </c>
      <c r="I9" s="154">
        <f t="shared" si="3"/>
        <v>21727080</v>
      </c>
      <c r="J9" s="122">
        <f t="shared" si="4"/>
        <v>96839199.585600033</v>
      </c>
      <c r="K9" s="114"/>
      <c r="L9" s="101"/>
      <c r="M9" s="102" t="s">
        <v>110</v>
      </c>
      <c r="N9" s="103" t="s">
        <v>111</v>
      </c>
      <c r="O9" s="107">
        <v>4500000</v>
      </c>
      <c r="P9" s="108"/>
      <c r="Q9" s="101"/>
      <c r="R9" s="101"/>
    </row>
    <row r="10" spans="1:18">
      <c r="A10" s="16" t="s">
        <v>21</v>
      </c>
      <c r="B10" s="1">
        <f t="shared" si="5"/>
        <v>98.200000000000017</v>
      </c>
      <c r="C10" s="21">
        <f t="shared" si="0"/>
        <v>196.35000000000002</v>
      </c>
      <c r="D10" s="18">
        <f t="shared" si="6"/>
        <v>50794.932000000008</v>
      </c>
      <c r="E10" s="19">
        <f t="shared" si="1"/>
        <v>9973584.8982000034</v>
      </c>
      <c r="F10" s="20">
        <f t="shared" si="2"/>
        <v>119683018.77840003</v>
      </c>
      <c r="G10" s="88">
        <f t="shared" si="7"/>
        <v>1848000</v>
      </c>
      <c r="H10" s="118">
        <v>0</v>
      </c>
      <c r="I10" s="154">
        <f t="shared" si="3"/>
        <v>21727080</v>
      </c>
      <c r="J10" s="122">
        <f t="shared" si="4"/>
        <v>96107938.778400034</v>
      </c>
      <c r="K10" s="114"/>
      <c r="L10" s="101"/>
      <c r="M10" s="102" t="s">
        <v>111</v>
      </c>
      <c r="N10" s="103" t="s">
        <v>112</v>
      </c>
      <c r="O10" s="107">
        <v>4900000</v>
      </c>
      <c r="P10" s="108"/>
      <c r="Q10" s="101"/>
      <c r="R10" s="101"/>
    </row>
    <row r="11" spans="1:18">
      <c r="A11" s="16" t="s">
        <v>22</v>
      </c>
      <c r="B11" s="1">
        <f t="shared" si="5"/>
        <v>97.600000000000023</v>
      </c>
      <c r="C11" s="21">
        <f t="shared" si="0"/>
        <v>196.35000000000002</v>
      </c>
      <c r="D11" s="18">
        <f t="shared" si="6"/>
        <v>50484.576000000008</v>
      </c>
      <c r="E11" s="19">
        <f t="shared" si="1"/>
        <v>9912646.4976000022</v>
      </c>
      <c r="F11" s="20">
        <f t="shared" si="2"/>
        <v>118951757.97120002</v>
      </c>
      <c r="G11" s="88">
        <f t="shared" si="7"/>
        <v>1848000</v>
      </c>
      <c r="H11" s="118">
        <v>0</v>
      </c>
      <c r="I11" s="154">
        <f t="shared" si="3"/>
        <v>21727080</v>
      </c>
      <c r="J11" s="122">
        <f t="shared" si="4"/>
        <v>95376677.971200019</v>
      </c>
      <c r="K11" s="114"/>
      <c r="L11" s="101"/>
      <c r="M11" s="102" t="s">
        <v>112</v>
      </c>
      <c r="N11" s="103" t="s">
        <v>117</v>
      </c>
      <c r="O11" s="107">
        <f>3700000*2</f>
        <v>7400000</v>
      </c>
      <c r="P11" s="108"/>
      <c r="Q11" s="101"/>
      <c r="R11" s="101"/>
    </row>
    <row r="12" spans="1:18">
      <c r="A12" s="16" t="s">
        <v>23</v>
      </c>
      <c r="B12" s="1">
        <f t="shared" si="5"/>
        <v>97.000000000000028</v>
      </c>
      <c r="C12" s="21">
        <f t="shared" si="0"/>
        <v>196.35000000000002</v>
      </c>
      <c r="D12" s="18">
        <f t="shared" si="6"/>
        <v>50174.220000000016</v>
      </c>
      <c r="E12" s="19">
        <f t="shared" si="1"/>
        <v>9851708.0970000047</v>
      </c>
      <c r="F12" s="20">
        <f t="shared" si="2"/>
        <v>118220497.16400006</v>
      </c>
      <c r="G12" s="88">
        <f t="shared" si="7"/>
        <v>1848000</v>
      </c>
      <c r="H12" s="118">
        <v>0</v>
      </c>
      <c r="I12" s="154">
        <f t="shared" si="3"/>
        <v>21727080</v>
      </c>
      <c r="J12" s="122">
        <f t="shared" si="4"/>
        <v>94645417.164000064</v>
      </c>
      <c r="K12" s="114"/>
      <c r="L12" s="101"/>
      <c r="M12" s="102" t="s">
        <v>113</v>
      </c>
      <c r="N12" s="103" t="s">
        <v>117</v>
      </c>
      <c r="O12" s="107">
        <v>7400000</v>
      </c>
      <c r="P12" s="108"/>
      <c r="Q12" s="101"/>
      <c r="R12" s="101"/>
    </row>
    <row r="13" spans="1:18" ht="17.25" thickBot="1">
      <c r="A13" s="16" t="s">
        <v>24</v>
      </c>
      <c r="B13" s="1">
        <f t="shared" si="5"/>
        <v>96.400000000000034</v>
      </c>
      <c r="C13" s="21">
        <f t="shared" si="0"/>
        <v>196.35000000000002</v>
      </c>
      <c r="D13" s="18">
        <f t="shared" si="6"/>
        <v>49863.864000000016</v>
      </c>
      <c r="E13" s="19">
        <f t="shared" si="1"/>
        <v>9790769.6964000035</v>
      </c>
      <c r="F13" s="20">
        <f t="shared" si="2"/>
        <v>117489236.35680005</v>
      </c>
      <c r="G13" s="88">
        <f t="shared" si="7"/>
        <v>1848000</v>
      </c>
      <c r="H13" s="118">
        <v>0</v>
      </c>
      <c r="I13" s="154">
        <f t="shared" si="3"/>
        <v>21727080</v>
      </c>
      <c r="J13" s="122">
        <f t="shared" si="4"/>
        <v>93914156.35680005</v>
      </c>
      <c r="K13" s="114"/>
      <c r="L13" s="101"/>
      <c r="M13" s="97" t="s">
        <v>114</v>
      </c>
      <c r="N13" s="99" t="s">
        <v>117</v>
      </c>
      <c r="O13" s="119">
        <v>7400000</v>
      </c>
      <c r="P13" s="108"/>
      <c r="Q13" s="101"/>
      <c r="R13" s="101"/>
    </row>
    <row r="14" spans="1:18">
      <c r="A14" s="16" t="s">
        <v>25</v>
      </c>
      <c r="B14" s="1">
        <f t="shared" si="5"/>
        <v>95.80000000000004</v>
      </c>
      <c r="C14" s="21">
        <f t="shared" si="0"/>
        <v>196.35000000000002</v>
      </c>
      <c r="D14" s="18">
        <f t="shared" si="6"/>
        <v>49553.508000000023</v>
      </c>
      <c r="E14" s="19">
        <f t="shared" si="1"/>
        <v>9729831.295800006</v>
      </c>
      <c r="F14" s="20">
        <f t="shared" si="2"/>
        <v>116757975.54960006</v>
      </c>
      <c r="G14" s="88">
        <f t="shared" si="7"/>
        <v>1848000</v>
      </c>
      <c r="H14" s="118">
        <v>0</v>
      </c>
      <c r="I14" s="154">
        <f t="shared" si="3"/>
        <v>21727080</v>
      </c>
      <c r="J14" s="122">
        <f t="shared" si="4"/>
        <v>93182895.549600065</v>
      </c>
      <c r="K14" s="114"/>
      <c r="L14" s="101"/>
      <c r="O14" s="100"/>
      <c r="P14" s="108"/>
      <c r="Q14" s="101"/>
      <c r="R14" s="101"/>
    </row>
    <row r="15" spans="1:18">
      <c r="A15" s="16" t="s">
        <v>26</v>
      </c>
      <c r="B15" s="1">
        <f t="shared" si="5"/>
        <v>95.200000000000045</v>
      </c>
      <c r="C15" s="21">
        <f t="shared" si="0"/>
        <v>196.35000000000002</v>
      </c>
      <c r="D15" s="18">
        <f t="shared" si="6"/>
        <v>49243.152000000024</v>
      </c>
      <c r="E15" s="19">
        <f t="shared" si="1"/>
        <v>9668892.8952000067</v>
      </c>
      <c r="F15" s="20">
        <f t="shared" si="2"/>
        <v>116026714.74240008</v>
      </c>
      <c r="G15" s="88">
        <f t="shared" si="7"/>
        <v>1848000</v>
      </c>
      <c r="H15" s="118">
        <v>0</v>
      </c>
      <c r="I15" s="154">
        <f t="shared" si="3"/>
        <v>21727080</v>
      </c>
      <c r="J15" s="122">
        <f t="shared" si="4"/>
        <v>92451634.74240008</v>
      </c>
      <c r="K15" s="114"/>
      <c r="L15" s="101"/>
      <c r="O15" s="100"/>
      <c r="P15" s="108"/>
      <c r="Q15" s="101"/>
      <c r="R15" s="101"/>
    </row>
    <row r="16" spans="1:18">
      <c r="A16" s="102" t="s">
        <v>27</v>
      </c>
      <c r="B16" s="103">
        <f t="shared" si="5"/>
        <v>94.600000000000051</v>
      </c>
      <c r="C16" s="21">
        <f t="shared" si="0"/>
        <v>196.35000000000002</v>
      </c>
      <c r="D16" s="105">
        <f t="shared" si="6"/>
        <v>48932.796000000024</v>
      </c>
      <c r="E16" s="106">
        <f t="shared" si="1"/>
        <v>9607954.4946000054</v>
      </c>
      <c r="F16" s="107">
        <f t="shared" si="2"/>
        <v>115295453.93520007</v>
      </c>
      <c r="G16" s="88">
        <f t="shared" si="7"/>
        <v>1848000</v>
      </c>
      <c r="H16" s="118">
        <v>0</v>
      </c>
      <c r="I16" s="154">
        <f t="shared" si="3"/>
        <v>21727080</v>
      </c>
      <c r="J16" s="122">
        <f t="shared" si="4"/>
        <v>91720373.935200065</v>
      </c>
      <c r="K16" s="135" t="s">
        <v>120</v>
      </c>
      <c r="L16" s="101"/>
      <c r="O16" s="100"/>
      <c r="P16" s="108"/>
      <c r="Q16" s="101"/>
      <c r="R16" s="101"/>
    </row>
    <row r="17" spans="1:18">
      <c r="A17" s="102" t="s">
        <v>28</v>
      </c>
      <c r="B17" s="103">
        <f t="shared" si="5"/>
        <v>94.000000000000057</v>
      </c>
      <c r="C17" s="150">
        <f t="shared" si="0"/>
        <v>196.35000000000002</v>
      </c>
      <c r="D17" s="105">
        <f t="shared" si="6"/>
        <v>48622.440000000031</v>
      </c>
      <c r="E17" s="106">
        <f t="shared" si="1"/>
        <v>9547016.094000008</v>
      </c>
      <c r="F17" s="107">
        <f t="shared" si="2"/>
        <v>114564193.1280001</v>
      </c>
      <c r="G17" s="147">
        <f t="shared" si="7"/>
        <v>1848000</v>
      </c>
      <c r="H17" s="152">
        <v>12800000</v>
      </c>
      <c r="I17" s="153">
        <v>0</v>
      </c>
      <c r="J17" s="135">
        <f>F17-G17-H17</f>
        <v>99916193.128000095</v>
      </c>
      <c r="K17" s="135" t="s">
        <v>121</v>
      </c>
      <c r="L17" s="101"/>
      <c r="O17" s="100"/>
      <c r="P17" s="108"/>
      <c r="Q17" s="101"/>
      <c r="R17" s="101"/>
    </row>
    <row r="18" spans="1:18">
      <c r="A18" s="16" t="s">
        <v>29</v>
      </c>
      <c r="B18" s="1">
        <f t="shared" si="5"/>
        <v>93.400000000000063</v>
      </c>
      <c r="C18" s="21">
        <f t="shared" si="0"/>
        <v>196.35000000000002</v>
      </c>
      <c r="D18" s="18">
        <f t="shared" si="6"/>
        <v>48312.084000000032</v>
      </c>
      <c r="E18" s="19">
        <f t="shared" si="1"/>
        <v>9486077.6934000067</v>
      </c>
      <c r="F18" s="20">
        <f t="shared" si="2"/>
        <v>113832932.32080008</v>
      </c>
      <c r="G18" s="88">
        <f t="shared" si="7"/>
        <v>1848000</v>
      </c>
      <c r="H18" s="118">
        <v>0</v>
      </c>
      <c r="I18" s="154">
        <v>0</v>
      </c>
      <c r="J18" s="114">
        <f>F18-G18</f>
        <v>111984932.32080008</v>
      </c>
      <c r="K18" s="114"/>
      <c r="L18" s="101"/>
      <c r="O18" s="100"/>
      <c r="P18" s="108"/>
      <c r="Q18" s="101"/>
      <c r="R18" s="101"/>
    </row>
    <row r="19" spans="1:18">
      <c r="A19" s="16" t="s">
        <v>30</v>
      </c>
      <c r="B19" s="1">
        <f t="shared" si="5"/>
        <v>92.800000000000068</v>
      </c>
      <c r="C19" s="21">
        <f t="shared" si="0"/>
        <v>196.35000000000002</v>
      </c>
      <c r="D19" s="18">
        <f t="shared" si="6"/>
        <v>48001.728000000039</v>
      </c>
      <c r="E19" s="19">
        <f t="shared" si="1"/>
        <v>9425139.2928000093</v>
      </c>
      <c r="F19" s="20">
        <f t="shared" si="2"/>
        <v>113101671.51360011</v>
      </c>
      <c r="G19" s="88">
        <f t="shared" si="7"/>
        <v>1848000</v>
      </c>
      <c r="H19" s="118">
        <v>0</v>
      </c>
      <c r="I19" s="154">
        <v>0</v>
      </c>
      <c r="J19" s="114">
        <f t="shared" ref="J19:J26" si="8">F19-G19</f>
        <v>111253671.51360011</v>
      </c>
      <c r="K19" s="114"/>
      <c r="L19" s="101"/>
      <c r="O19" s="100"/>
      <c r="P19" s="108"/>
      <c r="Q19" s="101"/>
      <c r="R19" s="101"/>
    </row>
    <row r="20" spans="1:18">
      <c r="A20" s="16" t="s">
        <v>31</v>
      </c>
      <c r="B20" s="1">
        <f t="shared" si="5"/>
        <v>92.200000000000074</v>
      </c>
      <c r="C20" s="21">
        <f t="shared" si="0"/>
        <v>196.35000000000002</v>
      </c>
      <c r="D20" s="18">
        <f t="shared" si="6"/>
        <v>47691.372000000039</v>
      </c>
      <c r="E20" s="19">
        <f t="shared" si="1"/>
        <v>9364200.892200008</v>
      </c>
      <c r="F20" s="20">
        <f t="shared" si="2"/>
        <v>112370410.7064001</v>
      </c>
      <c r="G20" s="88">
        <f t="shared" si="7"/>
        <v>1848000</v>
      </c>
      <c r="H20" s="118">
        <v>0</v>
      </c>
      <c r="I20" s="154">
        <v>0</v>
      </c>
      <c r="J20" s="114">
        <f t="shared" si="8"/>
        <v>110522410.7064001</v>
      </c>
      <c r="K20" s="114"/>
      <c r="L20" s="101"/>
      <c r="O20" s="100"/>
      <c r="P20" s="108"/>
      <c r="Q20" s="101"/>
      <c r="R20" s="101"/>
    </row>
    <row r="21" spans="1:18">
      <c r="A21" s="16" t="s">
        <v>32</v>
      </c>
      <c r="B21" s="1">
        <f t="shared" si="5"/>
        <v>91.60000000000008</v>
      </c>
      <c r="C21" s="21">
        <f t="shared" si="0"/>
        <v>196.35000000000002</v>
      </c>
      <c r="D21" s="18">
        <f t="shared" si="6"/>
        <v>47381.01600000004</v>
      </c>
      <c r="E21" s="19">
        <f t="shared" si="1"/>
        <v>9303262.4916000087</v>
      </c>
      <c r="F21" s="20">
        <f t="shared" si="2"/>
        <v>111639149.89920011</v>
      </c>
      <c r="G21" s="88">
        <f t="shared" si="7"/>
        <v>1848000</v>
      </c>
      <c r="H21" s="118">
        <v>0</v>
      </c>
      <c r="I21" s="154">
        <v>0</v>
      </c>
      <c r="J21" s="114">
        <f t="shared" si="8"/>
        <v>109791149.89920011</v>
      </c>
      <c r="K21" s="114"/>
      <c r="L21" s="101"/>
      <c r="O21" s="100"/>
      <c r="P21" s="108"/>
      <c r="Q21" s="101"/>
      <c r="R21" s="101"/>
    </row>
    <row r="22" spans="1:18">
      <c r="A22" s="16" t="s">
        <v>33</v>
      </c>
      <c r="B22" s="1">
        <f t="shared" si="5"/>
        <v>91.000000000000085</v>
      </c>
      <c r="C22" s="21">
        <f t="shared" si="0"/>
        <v>196.35000000000002</v>
      </c>
      <c r="D22" s="18">
        <f t="shared" si="6"/>
        <v>47070.66000000004</v>
      </c>
      <c r="E22" s="19">
        <f t="shared" si="1"/>
        <v>9242324.0910000093</v>
      </c>
      <c r="F22" s="20">
        <f t="shared" si="2"/>
        <v>110907889.09200011</v>
      </c>
      <c r="G22" s="88">
        <f t="shared" si="7"/>
        <v>1848000</v>
      </c>
      <c r="H22" s="118">
        <v>0</v>
      </c>
      <c r="I22" s="154">
        <v>0</v>
      </c>
      <c r="J22" s="114">
        <f t="shared" si="8"/>
        <v>109059889.09200011</v>
      </c>
      <c r="K22" s="114"/>
      <c r="L22" s="101"/>
      <c r="O22" s="100"/>
      <c r="P22" s="108"/>
      <c r="Q22" s="101"/>
      <c r="R22" s="101"/>
    </row>
    <row r="23" spans="1:18">
      <c r="A23" s="16" t="s">
        <v>34</v>
      </c>
      <c r="B23" s="1">
        <f t="shared" si="5"/>
        <v>90.400000000000091</v>
      </c>
      <c r="C23" s="21">
        <f t="shared" si="0"/>
        <v>196.35000000000002</v>
      </c>
      <c r="D23" s="18">
        <f t="shared" si="6"/>
        <v>46760.304000000047</v>
      </c>
      <c r="E23" s="19">
        <f t="shared" si="1"/>
        <v>9181385.69040001</v>
      </c>
      <c r="F23" s="20">
        <f t="shared" si="2"/>
        <v>110176628.28480011</v>
      </c>
      <c r="G23" s="88">
        <f t="shared" si="7"/>
        <v>1848000</v>
      </c>
      <c r="H23" s="118">
        <v>0</v>
      </c>
      <c r="I23" s="154">
        <v>0</v>
      </c>
      <c r="J23" s="114">
        <f t="shared" si="8"/>
        <v>108328628.28480011</v>
      </c>
      <c r="K23" s="114"/>
      <c r="L23" s="101"/>
      <c r="O23" s="100"/>
      <c r="P23" s="108"/>
      <c r="Q23" s="101"/>
      <c r="R23" s="101"/>
    </row>
    <row r="24" spans="1:18">
      <c r="A24" s="16" t="s">
        <v>35</v>
      </c>
      <c r="B24" s="1">
        <f t="shared" si="5"/>
        <v>89.800000000000097</v>
      </c>
      <c r="C24" s="21">
        <f t="shared" si="0"/>
        <v>196.35000000000002</v>
      </c>
      <c r="D24" s="18">
        <f t="shared" si="6"/>
        <v>46449.948000000055</v>
      </c>
      <c r="E24" s="19">
        <f t="shared" si="1"/>
        <v>9120447.2898000125</v>
      </c>
      <c r="F24" s="20">
        <f t="shared" si="2"/>
        <v>109445367.47760016</v>
      </c>
      <c r="G24" s="88">
        <f t="shared" si="7"/>
        <v>1848000</v>
      </c>
      <c r="H24" s="118">
        <v>0</v>
      </c>
      <c r="I24" s="154">
        <v>0</v>
      </c>
      <c r="J24" s="114">
        <f t="shared" si="8"/>
        <v>107597367.47760016</v>
      </c>
      <c r="K24" s="114"/>
      <c r="L24" s="101"/>
      <c r="O24" s="100"/>
      <c r="P24" s="108"/>
      <c r="Q24" s="101"/>
      <c r="R24" s="101"/>
    </row>
    <row r="25" spans="1:18">
      <c r="A25" s="16" t="s">
        <v>36</v>
      </c>
      <c r="B25" s="1">
        <f t="shared" si="5"/>
        <v>89.200000000000102</v>
      </c>
      <c r="C25" s="21">
        <f t="shared" si="0"/>
        <v>196.35000000000002</v>
      </c>
      <c r="D25" s="18">
        <f t="shared" si="6"/>
        <v>46139.592000000055</v>
      </c>
      <c r="E25" s="19">
        <f t="shared" si="1"/>
        <v>9059508.8892000113</v>
      </c>
      <c r="F25" s="20">
        <f t="shared" si="2"/>
        <v>108714106.67040014</v>
      </c>
      <c r="G25" s="88">
        <f t="shared" si="7"/>
        <v>1848000</v>
      </c>
      <c r="H25" s="118">
        <v>0</v>
      </c>
      <c r="I25" s="154">
        <v>0</v>
      </c>
      <c r="J25" s="114">
        <f t="shared" si="8"/>
        <v>106866106.67040014</v>
      </c>
      <c r="K25" s="114"/>
      <c r="L25" s="101"/>
      <c r="O25" s="100"/>
      <c r="P25" s="108"/>
      <c r="Q25" s="101"/>
      <c r="R25" s="101"/>
    </row>
    <row r="26" spans="1:18">
      <c r="A26" s="16" t="s">
        <v>37</v>
      </c>
      <c r="B26" s="1">
        <f t="shared" si="5"/>
        <v>88.600000000000108</v>
      </c>
      <c r="C26" s="21">
        <f t="shared" si="0"/>
        <v>196.35000000000002</v>
      </c>
      <c r="D26" s="18">
        <f t="shared" si="6"/>
        <v>45829.236000000055</v>
      </c>
      <c r="E26" s="19">
        <f t="shared" si="1"/>
        <v>8998570.4886000119</v>
      </c>
      <c r="F26" s="20">
        <f t="shared" si="2"/>
        <v>107982845.86320014</v>
      </c>
      <c r="G26" s="88">
        <f t="shared" si="7"/>
        <v>1848000</v>
      </c>
      <c r="H26" s="118">
        <v>0</v>
      </c>
      <c r="I26" s="154">
        <v>0</v>
      </c>
      <c r="J26" s="114">
        <f t="shared" si="8"/>
        <v>106134845.86320014</v>
      </c>
      <c r="K26" s="114"/>
      <c r="L26" s="101"/>
      <c r="O26" s="100"/>
      <c r="P26" s="108"/>
      <c r="Q26" s="101"/>
      <c r="R26" s="101"/>
    </row>
    <row r="27" spans="1:18" ht="17.25" thickBot="1">
      <c r="A27" s="203" t="s">
        <v>38</v>
      </c>
      <c r="B27" s="204"/>
      <c r="C27" s="204"/>
      <c r="D27" s="204"/>
      <c r="E27" s="205"/>
      <c r="F27" s="30">
        <f>SUM(F7:F26)</f>
        <v>2298596470.6320014</v>
      </c>
      <c r="G27" s="123">
        <f>SUM(G7:G26)</f>
        <v>36960000</v>
      </c>
      <c r="H27" s="125">
        <f>H17</f>
        <v>12800000</v>
      </c>
      <c r="I27" s="155">
        <f>SUM(I7:I16)</f>
        <v>217270800</v>
      </c>
      <c r="J27" s="121">
        <f>SUM(J7:J26)</f>
        <v>2031565670.6320016</v>
      </c>
      <c r="K27" s="137"/>
      <c r="L27" s="93"/>
      <c r="R27" s="93"/>
    </row>
    <row r="28" spans="1:18">
      <c r="J28" s="110"/>
    </row>
    <row r="30" spans="1:18">
      <c r="J30" s="110"/>
    </row>
    <row r="31" spans="1:18">
      <c r="H31" s="110"/>
      <c r="I31" s="110"/>
    </row>
    <row r="32" spans="1:18">
      <c r="D32" s="109"/>
    </row>
    <row r="35" spans="11:17">
      <c r="K35" s="110"/>
      <c r="Q35" s="110"/>
    </row>
  </sheetData>
  <mergeCells count="10">
    <mergeCell ref="A27:E27"/>
    <mergeCell ref="A1:K1"/>
    <mergeCell ref="M1:O1"/>
    <mergeCell ref="A2:E2"/>
    <mergeCell ref="F2:I2"/>
    <mergeCell ref="J2:K2"/>
    <mergeCell ref="A5:F5"/>
    <mergeCell ref="G5:I5"/>
    <mergeCell ref="K5:K6"/>
    <mergeCell ref="M5:O5"/>
  </mergeCells>
  <phoneticPr fontId="1" type="noConversion"/>
  <pageMargins left="0.23622047244094491" right="0.23622047244094491" top="1.3385826771653544" bottom="0.74803149606299213" header="0.31496062992125984" footer="0.31496062992125984"/>
  <pageSetup paperSize="9" scale="5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I196"/>
  <sheetViews>
    <sheetView view="pageBreakPreview" topLeftCell="A7" zoomScale="70" zoomScaleNormal="150" zoomScaleSheetLayoutView="70" workbookViewId="0">
      <selection activeCell="BR12" sqref="BR12:BW13"/>
    </sheetView>
  </sheetViews>
  <sheetFormatPr defaultColWidth="1.875" defaultRowHeight="11.45" customHeight="1"/>
  <cols>
    <col min="20" max="20" width="2" customWidth="1"/>
    <col min="27" max="27" width="2.75" customWidth="1"/>
    <col min="69" max="69" width="23.125" customWidth="1"/>
    <col min="80" max="80" width="1.875" customWidth="1"/>
  </cols>
  <sheetData>
    <row r="1" spans="61:113" ht="11.45" customHeight="1">
      <c r="BJ1" s="526" t="s">
        <v>45</v>
      </c>
      <c r="BK1" s="516"/>
      <c r="BL1" s="516"/>
      <c r="BM1" s="516"/>
      <c r="BN1" s="516"/>
      <c r="BO1" s="517"/>
      <c r="BP1" s="564" t="s">
        <v>95</v>
      </c>
      <c r="BQ1" s="565"/>
      <c r="BR1" s="565"/>
      <c r="BS1" s="565"/>
      <c r="BT1" s="565"/>
      <c r="BU1" s="565"/>
      <c r="BV1" s="565"/>
      <c r="BW1" s="565"/>
      <c r="BX1" s="565"/>
      <c r="BY1" s="565"/>
      <c r="BZ1" s="565"/>
      <c r="CA1" s="565"/>
      <c r="CB1" s="565"/>
      <c r="CC1" s="565"/>
      <c r="CD1" s="565"/>
      <c r="CE1" s="565"/>
      <c r="CF1" s="565"/>
      <c r="CG1" s="565"/>
      <c r="CH1" s="565"/>
      <c r="CI1" s="565"/>
      <c r="CJ1" s="565"/>
      <c r="CK1" s="565"/>
      <c r="CL1" s="565"/>
      <c r="CM1" s="565"/>
      <c r="CN1" s="565"/>
      <c r="CO1" s="565"/>
      <c r="CP1" s="565"/>
      <c r="CQ1" s="565"/>
      <c r="CR1" s="565"/>
      <c r="CS1" s="565"/>
      <c r="CT1" s="566"/>
    </row>
    <row r="2" spans="61:113" ht="11.45" customHeight="1">
      <c r="BJ2" s="527"/>
      <c r="BK2" s="518"/>
      <c r="BL2" s="518"/>
      <c r="BM2" s="518"/>
      <c r="BN2" s="518"/>
      <c r="BO2" s="519"/>
      <c r="BP2" s="567"/>
      <c r="BQ2" s="568"/>
      <c r="BR2" s="568"/>
      <c r="BS2" s="568"/>
      <c r="BT2" s="568"/>
      <c r="BU2" s="568"/>
      <c r="BV2" s="568"/>
      <c r="BW2" s="568"/>
      <c r="BX2" s="568"/>
      <c r="BY2" s="568"/>
      <c r="BZ2" s="568"/>
      <c r="CA2" s="568"/>
      <c r="CB2" s="568"/>
      <c r="CC2" s="568"/>
      <c r="CD2" s="568"/>
      <c r="CE2" s="568"/>
      <c r="CF2" s="568"/>
      <c r="CG2" s="568"/>
      <c r="CH2" s="568"/>
      <c r="CI2" s="568"/>
      <c r="CJ2" s="568"/>
      <c r="CK2" s="568"/>
      <c r="CL2" s="568"/>
      <c r="CM2" s="568"/>
      <c r="CN2" s="568"/>
      <c r="CO2" s="568"/>
      <c r="CP2" s="568"/>
      <c r="CQ2" s="568"/>
      <c r="CR2" s="568"/>
      <c r="CS2" s="568"/>
      <c r="CT2" s="569"/>
    </row>
    <row r="3" spans="61:113" ht="11.45" customHeight="1">
      <c r="BJ3" s="526" t="s">
        <v>46</v>
      </c>
      <c r="BK3" s="516"/>
      <c r="BL3" s="516"/>
      <c r="BM3" s="516"/>
      <c r="BN3" s="516"/>
      <c r="BO3" s="517"/>
      <c r="BP3" s="564">
        <v>2000</v>
      </c>
      <c r="BQ3" s="565"/>
      <c r="BR3" s="565"/>
      <c r="BS3" s="565"/>
      <c r="BT3" s="565"/>
      <c r="BU3" s="565"/>
      <c r="BV3" s="565"/>
      <c r="BW3" s="565"/>
      <c r="BX3" s="565"/>
      <c r="BY3" s="566"/>
      <c r="CA3" s="526" t="s">
        <v>47</v>
      </c>
      <c r="CB3" s="516"/>
      <c r="CC3" s="516"/>
      <c r="CD3" s="516"/>
      <c r="CE3" s="516"/>
      <c r="CF3" s="517"/>
      <c r="CG3" s="564"/>
      <c r="CH3" s="565"/>
      <c r="CI3" s="565"/>
      <c r="CJ3" s="565"/>
      <c r="CK3" s="565"/>
      <c r="CL3" s="565"/>
      <c r="CM3" s="565"/>
      <c r="CN3" s="565"/>
      <c r="CO3" s="565"/>
      <c r="CP3" s="566"/>
      <c r="CR3" s="540" t="s">
        <v>60</v>
      </c>
      <c r="CS3" s="540"/>
      <c r="CT3" s="540"/>
      <c r="CU3" s="540"/>
      <c r="CV3" s="540"/>
      <c r="CW3" s="540"/>
      <c r="CX3" s="540"/>
      <c r="CY3" s="540">
        <v>110.01888888880001</v>
      </c>
      <c r="CZ3" s="540"/>
      <c r="DA3" s="540"/>
      <c r="DB3" s="540"/>
      <c r="DC3" s="540"/>
      <c r="DD3" s="540"/>
      <c r="DE3" s="540"/>
      <c r="DF3" s="540"/>
      <c r="DG3" s="540">
        <v>5.8</v>
      </c>
      <c r="DH3" s="540"/>
      <c r="DI3" s="540"/>
    </row>
    <row r="4" spans="61:113" ht="11.45" customHeight="1">
      <c r="BJ4" s="527"/>
      <c r="BK4" s="518"/>
      <c r="BL4" s="518"/>
      <c r="BM4" s="518"/>
      <c r="BN4" s="518"/>
      <c r="BO4" s="519"/>
      <c r="BP4" s="567"/>
      <c r="BQ4" s="568"/>
      <c r="BR4" s="568"/>
      <c r="BS4" s="568"/>
      <c r="BT4" s="568"/>
      <c r="BU4" s="568"/>
      <c r="BV4" s="568"/>
      <c r="BW4" s="568"/>
      <c r="BX4" s="568"/>
      <c r="BY4" s="569"/>
      <c r="CA4" s="527"/>
      <c r="CB4" s="518"/>
      <c r="CC4" s="518"/>
      <c r="CD4" s="518"/>
      <c r="CE4" s="518"/>
      <c r="CF4" s="519"/>
      <c r="CG4" s="567"/>
      <c r="CH4" s="568"/>
      <c r="CI4" s="568"/>
      <c r="CJ4" s="568"/>
      <c r="CK4" s="568"/>
      <c r="CL4" s="568"/>
      <c r="CM4" s="568"/>
      <c r="CN4" s="568"/>
      <c r="CO4" s="568"/>
      <c r="CP4" s="569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</row>
    <row r="5" spans="61:113" ht="11.45" customHeight="1">
      <c r="BJ5" s="526" t="s">
        <v>13</v>
      </c>
      <c r="BK5" s="516"/>
      <c r="BL5" s="516"/>
      <c r="BM5" s="516"/>
      <c r="BN5" s="516"/>
      <c r="BO5" s="517"/>
      <c r="BP5" s="526">
        <f>BP3*3.7*30</f>
        <v>222000</v>
      </c>
      <c r="BQ5" s="516"/>
      <c r="BR5" s="516"/>
      <c r="BS5" s="516"/>
      <c r="BT5" s="516"/>
      <c r="BU5" s="516"/>
      <c r="BV5" s="516"/>
      <c r="BW5" s="516"/>
      <c r="BX5" s="516"/>
      <c r="BY5" s="517"/>
      <c r="CA5" s="526" t="s">
        <v>48</v>
      </c>
      <c r="CB5" s="516"/>
      <c r="CC5" s="516"/>
      <c r="CD5" s="516"/>
      <c r="CE5" s="516"/>
      <c r="CF5" s="517"/>
      <c r="CG5" s="556">
        <f>CG3*CY5</f>
        <v>0</v>
      </c>
      <c r="CH5" s="557"/>
      <c r="CI5" s="557"/>
      <c r="CJ5" s="557"/>
      <c r="CK5" s="557"/>
      <c r="CL5" s="557"/>
      <c r="CM5" s="557"/>
      <c r="CN5" s="557"/>
      <c r="CO5" s="557"/>
      <c r="CP5" s="558"/>
      <c r="CR5" s="540" t="s">
        <v>61</v>
      </c>
      <c r="CS5" s="540"/>
      <c r="CT5" s="540"/>
      <c r="CU5" s="540"/>
      <c r="CV5" s="540"/>
      <c r="CW5" s="540"/>
      <c r="CX5" s="540"/>
      <c r="CY5" s="540">
        <v>115.08033330000001</v>
      </c>
      <c r="CZ5" s="540"/>
      <c r="DA5" s="540"/>
      <c r="DB5" s="540"/>
      <c r="DC5" s="540"/>
      <c r="DD5" s="540"/>
      <c r="DE5" s="540"/>
      <c r="DF5" s="540"/>
      <c r="DG5" s="551">
        <v>6.8</v>
      </c>
      <c r="DH5" s="551"/>
      <c r="DI5" s="551"/>
    </row>
    <row r="6" spans="61:113" ht="11.45" customHeight="1">
      <c r="BJ6" s="527"/>
      <c r="BK6" s="518"/>
      <c r="BL6" s="518"/>
      <c r="BM6" s="518"/>
      <c r="BN6" s="518"/>
      <c r="BO6" s="519"/>
      <c r="BP6" s="527"/>
      <c r="BQ6" s="518"/>
      <c r="BR6" s="518"/>
      <c r="BS6" s="518"/>
      <c r="BT6" s="518"/>
      <c r="BU6" s="518"/>
      <c r="BV6" s="518"/>
      <c r="BW6" s="518"/>
      <c r="BX6" s="518"/>
      <c r="BY6" s="519"/>
      <c r="CA6" s="527"/>
      <c r="CB6" s="518"/>
      <c r="CC6" s="518"/>
      <c r="CD6" s="518"/>
      <c r="CE6" s="518"/>
      <c r="CF6" s="519"/>
      <c r="CG6" s="559"/>
      <c r="CH6" s="560"/>
      <c r="CI6" s="560"/>
      <c r="CJ6" s="560"/>
      <c r="CK6" s="560"/>
      <c r="CL6" s="560"/>
      <c r="CM6" s="560"/>
      <c r="CN6" s="560"/>
      <c r="CO6" s="560"/>
      <c r="CP6" s="561"/>
      <c r="CR6" s="540"/>
      <c r="CS6" s="540"/>
      <c r="CT6" s="540"/>
      <c r="CU6" s="540"/>
      <c r="CV6" s="540"/>
      <c r="CW6" s="540"/>
      <c r="CX6" s="540"/>
      <c r="CY6" s="540"/>
      <c r="CZ6" s="540"/>
      <c r="DA6" s="540"/>
      <c r="DB6" s="540"/>
      <c r="DC6" s="540"/>
      <c r="DD6" s="540"/>
      <c r="DE6" s="540"/>
      <c r="DF6" s="540"/>
      <c r="DG6" s="551"/>
      <c r="DH6" s="551"/>
      <c r="DI6" s="551"/>
    </row>
    <row r="8" spans="61:113" ht="11.45" customHeight="1">
      <c r="BI8" s="577" t="s">
        <v>56</v>
      </c>
      <c r="BJ8" s="578"/>
      <c r="BK8" s="578"/>
      <c r="BL8" s="578"/>
      <c r="BM8" s="578"/>
      <c r="BN8" s="581" t="s">
        <v>8</v>
      </c>
      <c r="BO8" s="578"/>
      <c r="BP8" s="578"/>
      <c r="BQ8" s="582"/>
      <c r="BR8" s="581">
        <v>140.93</v>
      </c>
      <c r="BS8" s="578"/>
      <c r="BT8" s="578"/>
      <c r="BU8" s="578"/>
      <c r="BV8" s="578"/>
      <c r="BW8" s="582"/>
      <c r="BX8" s="583">
        <f>BP5*BR8</f>
        <v>31286460</v>
      </c>
      <c r="BY8" s="584"/>
      <c r="BZ8" s="584"/>
      <c r="CA8" s="584"/>
      <c r="CB8" s="584"/>
      <c r="CC8" s="584"/>
      <c r="CD8" s="585"/>
    </row>
    <row r="9" spans="61:113" ht="11.45" customHeight="1">
      <c r="BI9" s="579"/>
      <c r="BJ9" s="540"/>
      <c r="BK9" s="540"/>
      <c r="BL9" s="540"/>
      <c r="BM9" s="540"/>
      <c r="BN9" s="527"/>
      <c r="BO9" s="518"/>
      <c r="BP9" s="518"/>
      <c r="BQ9" s="519"/>
      <c r="BR9" s="527"/>
      <c r="BS9" s="518"/>
      <c r="BT9" s="518"/>
      <c r="BU9" s="518"/>
      <c r="BV9" s="518"/>
      <c r="BW9" s="519"/>
      <c r="BX9" s="537"/>
      <c r="BY9" s="538"/>
      <c r="BZ9" s="538"/>
      <c r="CA9" s="538"/>
      <c r="CB9" s="538"/>
      <c r="CC9" s="538"/>
      <c r="CD9" s="586"/>
      <c r="CE9" s="541">
        <f>BX8+BX10</f>
        <v>58226160</v>
      </c>
      <c r="CF9" s="516"/>
      <c r="CG9" s="516"/>
      <c r="CH9" s="516"/>
      <c r="CI9" s="516"/>
      <c r="CJ9" s="517"/>
      <c r="CK9" s="514" t="e">
        <f>CE9*12/(CG3*100)</f>
        <v>#DIV/0!</v>
      </c>
      <c r="CL9" s="510"/>
      <c r="CM9" s="510"/>
      <c r="CN9" s="510"/>
      <c r="CO9" s="510" t="s">
        <v>57</v>
      </c>
      <c r="CP9" s="511"/>
      <c r="CQ9" s="514">
        <f>CG3*10000/CE9</f>
        <v>0</v>
      </c>
      <c r="CR9" s="510"/>
      <c r="CS9" s="510"/>
      <c r="CT9" s="510"/>
      <c r="CU9" s="516" t="s">
        <v>58</v>
      </c>
      <c r="CV9" s="516"/>
      <c r="CW9" s="517"/>
      <c r="CX9" s="542">
        <f>CE9*12*18.86</f>
        <v>13177744531.199999</v>
      </c>
      <c r="CY9" s="543"/>
      <c r="CZ9" s="543"/>
      <c r="DA9" s="543"/>
      <c r="DB9" s="543"/>
      <c r="DC9" s="543"/>
      <c r="DD9" s="544"/>
      <c r="DE9" s="39"/>
    </row>
    <row r="10" spans="61:113" ht="11.45" customHeight="1">
      <c r="BI10" s="579"/>
      <c r="BJ10" s="540"/>
      <c r="BK10" s="540"/>
      <c r="BL10" s="540"/>
      <c r="BM10" s="540"/>
      <c r="BN10" s="526" t="s">
        <v>9</v>
      </c>
      <c r="BO10" s="516"/>
      <c r="BP10" s="516"/>
      <c r="BQ10" s="517"/>
      <c r="BR10" s="526">
        <v>80.900000000000006</v>
      </c>
      <c r="BS10" s="516"/>
      <c r="BT10" s="516"/>
      <c r="BU10" s="516"/>
      <c r="BV10" s="516"/>
      <c r="BW10" s="517"/>
      <c r="BX10" s="534">
        <f>BR10*BP5*1.5</f>
        <v>26939700</v>
      </c>
      <c r="BY10" s="535"/>
      <c r="BZ10" s="535"/>
      <c r="CA10" s="535"/>
      <c r="CB10" s="535"/>
      <c r="CC10" s="535"/>
      <c r="CD10" s="573"/>
      <c r="CE10" s="518"/>
      <c r="CF10" s="518"/>
      <c r="CG10" s="518"/>
      <c r="CH10" s="518"/>
      <c r="CI10" s="518"/>
      <c r="CJ10" s="519"/>
      <c r="CK10" s="515"/>
      <c r="CL10" s="512"/>
      <c r="CM10" s="512"/>
      <c r="CN10" s="512"/>
      <c r="CO10" s="512"/>
      <c r="CP10" s="513"/>
      <c r="CQ10" s="515"/>
      <c r="CR10" s="512"/>
      <c r="CS10" s="512"/>
      <c r="CT10" s="512"/>
      <c r="CU10" s="518"/>
      <c r="CV10" s="518"/>
      <c r="CW10" s="519"/>
      <c r="CX10" s="545"/>
      <c r="CY10" s="546"/>
      <c r="CZ10" s="546"/>
      <c r="DA10" s="546"/>
      <c r="DB10" s="546"/>
      <c r="DC10" s="546"/>
      <c r="DD10" s="547"/>
      <c r="DE10" s="39"/>
    </row>
    <row r="11" spans="61:113" ht="11.45" customHeight="1">
      <c r="BI11" s="580"/>
      <c r="BJ11" s="571"/>
      <c r="BK11" s="571"/>
      <c r="BL11" s="571"/>
      <c r="BM11" s="571"/>
      <c r="BN11" s="570"/>
      <c r="BO11" s="571"/>
      <c r="BP11" s="571"/>
      <c r="BQ11" s="572"/>
      <c r="BR11" s="570"/>
      <c r="BS11" s="571"/>
      <c r="BT11" s="571"/>
      <c r="BU11" s="571"/>
      <c r="BV11" s="571"/>
      <c r="BW11" s="572"/>
      <c r="BX11" s="574"/>
      <c r="BY11" s="575"/>
      <c r="BZ11" s="575"/>
      <c r="CA11" s="575"/>
      <c r="CB11" s="575"/>
      <c r="CC11" s="575"/>
      <c r="CD11" s="576"/>
    </row>
    <row r="12" spans="61:113" ht="11.45" customHeight="1">
      <c r="BI12" s="540" t="s">
        <v>59</v>
      </c>
      <c r="BJ12" s="540"/>
      <c r="BK12" s="540"/>
      <c r="BL12" s="540"/>
      <c r="BM12" s="540"/>
      <c r="BN12" s="548" t="s">
        <v>8</v>
      </c>
      <c r="BO12" s="540"/>
      <c r="BP12" s="540"/>
      <c r="BQ12" s="549"/>
      <c r="BR12" s="550">
        <v>149</v>
      </c>
      <c r="BS12" s="551"/>
      <c r="BT12" s="551"/>
      <c r="BU12" s="551"/>
      <c r="BV12" s="551"/>
      <c r="BW12" s="552"/>
      <c r="BX12" s="553">
        <f>BP5*BR12</f>
        <v>33078000</v>
      </c>
      <c r="BY12" s="554"/>
      <c r="BZ12" s="554"/>
      <c r="CA12" s="554"/>
      <c r="CB12" s="554"/>
      <c r="CC12" s="554"/>
      <c r="CD12" s="555"/>
    </row>
    <row r="13" spans="61:113" ht="11.45" customHeight="1">
      <c r="BI13" s="540"/>
      <c r="BJ13" s="540"/>
      <c r="BK13" s="540"/>
      <c r="BL13" s="540"/>
      <c r="BM13" s="540"/>
      <c r="BN13" s="527"/>
      <c r="BO13" s="518"/>
      <c r="BP13" s="518"/>
      <c r="BQ13" s="519"/>
      <c r="BR13" s="531"/>
      <c r="BS13" s="532"/>
      <c r="BT13" s="532"/>
      <c r="BU13" s="532"/>
      <c r="BV13" s="532"/>
      <c r="BW13" s="533"/>
      <c r="BX13" s="537"/>
      <c r="BY13" s="538"/>
      <c r="BZ13" s="538"/>
      <c r="CA13" s="538"/>
      <c r="CB13" s="538"/>
      <c r="CC13" s="538"/>
      <c r="CD13" s="539"/>
      <c r="CE13" s="541">
        <f>BX12+BX14</f>
        <v>54223500</v>
      </c>
      <c r="CF13" s="516"/>
      <c r="CG13" s="516"/>
      <c r="CH13" s="516"/>
      <c r="CI13" s="516"/>
      <c r="CJ13" s="517"/>
      <c r="CK13" s="514" t="e">
        <f>CE13*12/(CG3*100)</f>
        <v>#DIV/0!</v>
      </c>
      <c r="CL13" s="510"/>
      <c r="CM13" s="510"/>
      <c r="CN13" s="510"/>
      <c r="CO13" s="510" t="s">
        <v>57</v>
      </c>
      <c r="CP13" s="511"/>
      <c r="CQ13" s="514">
        <f>CG3*10000/CE13</f>
        <v>0</v>
      </c>
      <c r="CR13" s="510"/>
      <c r="CS13" s="510"/>
      <c r="CT13" s="510"/>
      <c r="CU13" s="516" t="s">
        <v>58</v>
      </c>
      <c r="CV13" s="516"/>
      <c r="CW13" s="517"/>
      <c r="CX13" s="542">
        <f>CE13*12*18.86</f>
        <v>12271862520</v>
      </c>
      <c r="CY13" s="543"/>
      <c r="CZ13" s="543"/>
      <c r="DA13" s="543"/>
      <c r="DB13" s="543"/>
      <c r="DC13" s="543"/>
      <c r="DD13" s="544"/>
    </row>
    <row r="14" spans="61:113" ht="11.45" customHeight="1">
      <c r="BI14" s="540"/>
      <c r="BJ14" s="540"/>
      <c r="BK14" s="540"/>
      <c r="BL14" s="540"/>
      <c r="BM14" s="540"/>
      <c r="BN14" s="526" t="s">
        <v>9</v>
      </c>
      <c r="BO14" s="516"/>
      <c r="BP14" s="516"/>
      <c r="BQ14" s="517"/>
      <c r="BR14" s="526">
        <v>63.5</v>
      </c>
      <c r="BS14" s="516"/>
      <c r="BT14" s="516"/>
      <c r="BU14" s="516"/>
      <c r="BV14" s="516"/>
      <c r="BW14" s="517"/>
      <c r="BX14" s="534">
        <f>BR14*BP5*1.5</f>
        <v>21145500</v>
      </c>
      <c r="BY14" s="535"/>
      <c r="BZ14" s="535"/>
      <c r="CA14" s="535"/>
      <c r="CB14" s="535"/>
      <c r="CC14" s="535"/>
      <c r="CD14" s="536"/>
      <c r="CE14" s="518"/>
      <c r="CF14" s="518"/>
      <c r="CG14" s="518"/>
      <c r="CH14" s="518"/>
      <c r="CI14" s="518"/>
      <c r="CJ14" s="519"/>
      <c r="CK14" s="515"/>
      <c r="CL14" s="512"/>
      <c r="CM14" s="512"/>
      <c r="CN14" s="512"/>
      <c r="CO14" s="512"/>
      <c r="CP14" s="513"/>
      <c r="CQ14" s="515"/>
      <c r="CR14" s="512"/>
      <c r="CS14" s="512"/>
      <c r="CT14" s="512"/>
      <c r="CU14" s="518"/>
      <c r="CV14" s="518"/>
      <c r="CW14" s="519"/>
      <c r="CX14" s="545"/>
      <c r="CY14" s="546"/>
      <c r="CZ14" s="546"/>
      <c r="DA14" s="546"/>
      <c r="DB14" s="546"/>
      <c r="DC14" s="546"/>
      <c r="DD14" s="547"/>
    </row>
    <row r="15" spans="61:113" ht="11.45" customHeight="1">
      <c r="BI15" s="518"/>
      <c r="BJ15" s="518"/>
      <c r="BK15" s="518"/>
      <c r="BL15" s="518"/>
      <c r="BM15" s="518"/>
      <c r="BN15" s="527"/>
      <c r="BO15" s="518"/>
      <c r="BP15" s="518"/>
      <c r="BQ15" s="519"/>
      <c r="BR15" s="527"/>
      <c r="BS15" s="518"/>
      <c r="BT15" s="518"/>
      <c r="BU15" s="518"/>
      <c r="BV15" s="518"/>
      <c r="BW15" s="519"/>
      <c r="BX15" s="537"/>
      <c r="BY15" s="538"/>
      <c r="BZ15" s="538"/>
      <c r="CA15" s="538"/>
      <c r="CB15" s="538"/>
      <c r="CC15" s="538"/>
      <c r="CD15" s="539"/>
    </row>
    <row r="16" spans="61:113" ht="11.45" customHeight="1">
      <c r="BI16" s="516" t="s">
        <v>18</v>
      </c>
      <c r="BJ16" s="516"/>
      <c r="BK16" s="516"/>
      <c r="BL16" s="516"/>
      <c r="BM16" s="516"/>
      <c r="BN16" s="526" t="s">
        <v>8</v>
      </c>
      <c r="BO16" s="516"/>
      <c r="BP16" s="516"/>
      <c r="BQ16" s="517"/>
      <c r="BR16" s="526">
        <v>67.5</v>
      </c>
      <c r="BS16" s="516"/>
      <c r="BT16" s="516"/>
      <c r="BU16" s="516"/>
      <c r="BV16" s="516"/>
      <c r="BW16" s="517"/>
      <c r="BX16" s="534">
        <f>BR16*BP5</f>
        <v>14985000</v>
      </c>
      <c r="BY16" s="535"/>
      <c r="BZ16" s="535"/>
      <c r="CA16" s="535"/>
      <c r="CB16" s="535"/>
      <c r="CC16" s="535"/>
      <c r="CD16" s="536"/>
    </row>
    <row r="17" spans="61:108" ht="11.45" customHeight="1">
      <c r="BI17" s="540"/>
      <c r="BJ17" s="540"/>
      <c r="BK17" s="540"/>
      <c r="BL17" s="540"/>
      <c r="BM17" s="540"/>
      <c r="BN17" s="527"/>
      <c r="BO17" s="518"/>
      <c r="BP17" s="518"/>
      <c r="BQ17" s="519"/>
      <c r="BR17" s="527"/>
      <c r="BS17" s="518"/>
      <c r="BT17" s="518"/>
      <c r="BU17" s="518"/>
      <c r="BV17" s="518"/>
      <c r="BW17" s="519"/>
      <c r="BX17" s="537"/>
      <c r="BY17" s="538"/>
      <c r="BZ17" s="538"/>
      <c r="CA17" s="538"/>
      <c r="CB17" s="538"/>
      <c r="CC17" s="538"/>
      <c r="CD17" s="539"/>
      <c r="CE17" s="541">
        <f>BX16+BX18</f>
        <v>43623000</v>
      </c>
      <c r="CF17" s="516"/>
      <c r="CG17" s="516"/>
      <c r="CH17" s="516"/>
      <c r="CI17" s="516"/>
      <c r="CJ17" s="517"/>
      <c r="CK17" s="514" t="e">
        <f>CE17*12/(CG3*100)</f>
        <v>#DIV/0!</v>
      </c>
      <c r="CL17" s="510"/>
      <c r="CM17" s="510"/>
      <c r="CN17" s="510"/>
      <c r="CO17" s="510" t="s">
        <v>57</v>
      </c>
      <c r="CP17" s="511"/>
      <c r="CQ17" s="514">
        <f>CG3*10000/CE17</f>
        <v>0</v>
      </c>
      <c r="CR17" s="510"/>
      <c r="CS17" s="510"/>
      <c r="CT17" s="510"/>
      <c r="CU17" s="516" t="s">
        <v>58</v>
      </c>
      <c r="CV17" s="516"/>
      <c r="CW17" s="517"/>
      <c r="CX17" s="520">
        <f>CE17*12*18.86</f>
        <v>9872757360</v>
      </c>
      <c r="CY17" s="521"/>
      <c r="CZ17" s="521"/>
      <c r="DA17" s="521"/>
      <c r="DB17" s="521"/>
      <c r="DC17" s="521"/>
      <c r="DD17" s="522"/>
    </row>
    <row r="18" spans="61:108" ht="11.45" customHeight="1">
      <c r="BI18" s="540"/>
      <c r="BJ18" s="540"/>
      <c r="BK18" s="540"/>
      <c r="BL18" s="540"/>
      <c r="BM18" s="540"/>
      <c r="BN18" s="526" t="s">
        <v>9</v>
      </c>
      <c r="BO18" s="516"/>
      <c r="BP18" s="516"/>
      <c r="BQ18" s="517"/>
      <c r="BR18" s="528">
        <v>86</v>
      </c>
      <c r="BS18" s="529"/>
      <c r="BT18" s="529"/>
      <c r="BU18" s="529"/>
      <c r="BV18" s="529"/>
      <c r="BW18" s="530"/>
      <c r="BX18" s="534">
        <f>BR18*BP5*1.5</f>
        <v>28638000</v>
      </c>
      <c r="BY18" s="535"/>
      <c r="BZ18" s="535"/>
      <c r="CA18" s="535"/>
      <c r="CB18" s="535"/>
      <c r="CC18" s="535"/>
      <c r="CD18" s="536"/>
      <c r="CE18" s="518"/>
      <c r="CF18" s="518"/>
      <c r="CG18" s="518"/>
      <c r="CH18" s="518"/>
      <c r="CI18" s="518"/>
      <c r="CJ18" s="519"/>
      <c r="CK18" s="515"/>
      <c r="CL18" s="512"/>
      <c r="CM18" s="512"/>
      <c r="CN18" s="512"/>
      <c r="CO18" s="512"/>
      <c r="CP18" s="513"/>
      <c r="CQ18" s="515"/>
      <c r="CR18" s="512"/>
      <c r="CS18" s="512"/>
      <c r="CT18" s="512"/>
      <c r="CU18" s="518"/>
      <c r="CV18" s="518"/>
      <c r="CW18" s="519"/>
      <c r="CX18" s="523"/>
      <c r="CY18" s="524"/>
      <c r="CZ18" s="524"/>
      <c r="DA18" s="524"/>
      <c r="DB18" s="524"/>
      <c r="DC18" s="524"/>
      <c r="DD18" s="525"/>
    </row>
    <row r="19" spans="61:108" ht="11.45" customHeight="1">
      <c r="BI19" s="518"/>
      <c r="BJ19" s="518"/>
      <c r="BK19" s="518"/>
      <c r="BL19" s="518"/>
      <c r="BM19" s="518"/>
      <c r="BN19" s="527"/>
      <c r="BO19" s="518"/>
      <c r="BP19" s="518"/>
      <c r="BQ19" s="519"/>
      <c r="BR19" s="531"/>
      <c r="BS19" s="532"/>
      <c r="BT19" s="532"/>
      <c r="BU19" s="532"/>
      <c r="BV19" s="532"/>
      <c r="BW19" s="533"/>
      <c r="BX19" s="537"/>
      <c r="BY19" s="538"/>
      <c r="BZ19" s="538"/>
      <c r="CA19" s="538"/>
      <c r="CB19" s="538"/>
      <c r="CC19" s="538"/>
      <c r="CD19" s="539"/>
    </row>
    <row r="33" spans="29:69" ht="11.45" customHeight="1">
      <c r="BQ33" s="142">
        <v>2069160</v>
      </c>
    </row>
    <row r="46" spans="29:69" ht="11.45" customHeight="1">
      <c r="AC46" s="83"/>
      <c r="AD46" s="562" t="s">
        <v>86</v>
      </c>
      <c r="AE46" s="562"/>
      <c r="AF46" s="562"/>
      <c r="AG46" s="562"/>
      <c r="AH46" s="562"/>
      <c r="AI46" s="562"/>
      <c r="AJ46" s="563" t="str">
        <f>BP1</f>
        <v>충청남도 아산시 영인면 아산호로638번길 35-56</v>
      </c>
      <c r="AK46" s="563"/>
      <c r="AL46" s="563"/>
      <c r="AM46" s="563"/>
      <c r="AN46" s="563"/>
      <c r="AO46" s="563"/>
      <c r="AP46" s="563"/>
      <c r="AQ46" s="563"/>
      <c r="AR46" s="563"/>
      <c r="AS46" s="563"/>
      <c r="AT46" s="563"/>
      <c r="AU46" s="563"/>
      <c r="AV46" s="563"/>
      <c r="AW46" s="563"/>
      <c r="AX46" s="563"/>
      <c r="AY46" s="563"/>
      <c r="AZ46" s="563"/>
      <c r="BA46" s="563"/>
      <c r="BB46" s="563"/>
      <c r="BC46" s="563"/>
      <c r="BD46" s="563"/>
      <c r="BE46" s="563"/>
    </row>
    <row r="47" spans="29:69" ht="11.45" customHeight="1">
      <c r="AC47" s="83"/>
      <c r="AD47" s="562"/>
      <c r="AE47" s="562"/>
      <c r="AF47" s="562"/>
      <c r="AG47" s="562"/>
      <c r="AH47" s="562"/>
      <c r="AI47" s="562"/>
      <c r="AJ47" s="563"/>
      <c r="AK47" s="563"/>
      <c r="AL47" s="563"/>
      <c r="AM47" s="563"/>
      <c r="AN47" s="563"/>
      <c r="AO47" s="563"/>
      <c r="AP47" s="563"/>
      <c r="AQ47" s="563"/>
      <c r="AR47" s="563"/>
      <c r="AS47" s="563"/>
      <c r="AT47" s="563"/>
      <c r="AU47" s="563"/>
      <c r="AV47" s="563"/>
      <c r="AW47" s="563"/>
      <c r="AX47" s="563"/>
      <c r="AY47" s="563"/>
      <c r="AZ47" s="563"/>
      <c r="BA47" s="563"/>
      <c r="BB47" s="563"/>
      <c r="BC47" s="563"/>
      <c r="BD47" s="563"/>
      <c r="BE47" s="563"/>
    </row>
    <row r="48" spans="29:69" ht="11.45" customHeight="1">
      <c r="AC48" s="83"/>
      <c r="AD48" s="562"/>
      <c r="AE48" s="562"/>
      <c r="AF48" s="562"/>
      <c r="AG48" s="562"/>
      <c r="AH48" s="562"/>
      <c r="AI48" s="562"/>
      <c r="AJ48" s="563"/>
      <c r="AK48" s="563"/>
      <c r="AL48" s="563"/>
      <c r="AM48" s="563"/>
      <c r="AN48" s="563"/>
      <c r="AO48" s="563"/>
      <c r="AP48" s="563"/>
      <c r="AQ48" s="563"/>
      <c r="AR48" s="563"/>
      <c r="AS48" s="563"/>
      <c r="AT48" s="563"/>
      <c r="AU48" s="563"/>
      <c r="AV48" s="563"/>
      <c r="AW48" s="563"/>
      <c r="AX48" s="563"/>
      <c r="AY48" s="563"/>
      <c r="AZ48" s="563"/>
      <c r="BA48" s="563"/>
      <c r="BB48" s="563"/>
      <c r="BC48" s="563"/>
      <c r="BD48" s="563"/>
      <c r="BE48" s="563"/>
    </row>
    <row r="50" spans="30:70" ht="11.45" customHeight="1">
      <c r="AD50" s="498" t="s">
        <v>46</v>
      </c>
      <c r="AE50" s="499"/>
      <c r="AF50" s="499"/>
      <c r="AG50" s="499"/>
      <c r="AH50" s="499"/>
      <c r="AI50" s="499"/>
      <c r="AJ50" s="499"/>
      <c r="AK50" s="499"/>
      <c r="AL50" s="499"/>
      <c r="AM50" s="499"/>
      <c r="AN50" s="499"/>
      <c r="AO50" s="499"/>
      <c r="AP50" s="500"/>
      <c r="AQ50" s="55"/>
      <c r="AR50" s="498" t="s">
        <v>64</v>
      </c>
      <c r="AS50" s="499"/>
      <c r="AT50" s="499"/>
      <c r="AU50" s="499"/>
      <c r="AV50" s="499"/>
      <c r="AW50" s="499"/>
      <c r="AX50" s="499"/>
      <c r="AY50" s="499"/>
      <c r="AZ50" s="499"/>
      <c r="BA50" s="499"/>
      <c r="BB50" s="499"/>
      <c r="BC50" s="499"/>
      <c r="BD50" s="499"/>
      <c r="BE50" s="500"/>
    </row>
    <row r="51" spans="30:70" ht="11.45" customHeight="1">
      <c r="AD51" s="501"/>
      <c r="AE51" s="502"/>
      <c r="AF51" s="502"/>
      <c r="AG51" s="502"/>
      <c r="AH51" s="502"/>
      <c r="AI51" s="502"/>
      <c r="AJ51" s="502"/>
      <c r="AK51" s="502"/>
      <c r="AL51" s="502"/>
      <c r="AM51" s="502"/>
      <c r="AN51" s="502"/>
      <c r="AO51" s="502"/>
      <c r="AP51" s="503"/>
      <c r="AQ51" s="55"/>
      <c r="AR51" s="501"/>
      <c r="AS51" s="502"/>
      <c r="AT51" s="502"/>
      <c r="AU51" s="502"/>
      <c r="AV51" s="502"/>
      <c r="AW51" s="502"/>
      <c r="AX51" s="502"/>
      <c r="AY51" s="502"/>
      <c r="AZ51" s="502"/>
      <c r="BA51" s="502"/>
      <c r="BB51" s="502"/>
      <c r="BC51" s="502"/>
      <c r="BD51" s="502"/>
      <c r="BE51" s="503"/>
    </row>
    <row r="52" spans="30:70" ht="11.45" customHeight="1">
      <c r="AD52" s="501"/>
      <c r="AE52" s="502"/>
      <c r="AF52" s="502"/>
      <c r="AG52" s="502"/>
      <c r="AH52" s="502"/>
      <c r="AI52" s="502"/>
      <c r="AJ52" s="502"/>
      <c r="AK52" s="502"/>
      <c r="AL52" s="502"/>
      <c r="AM52" s="502"/>
      <c r="AN52" s="502"/>
      <c r="AO52" s="502"/>
      <c r="AP52" s="503"/>
      <c r="AQ52" s="55"/>
      <c r="AR52" s="501"/>
      <c r="AS52" s="502"/>
      <c r="AT52" s="502"/>
      <c r="AU52" s="502"/>
      <c r="AV52" s="502"/>
      <c r="AW52" s="502"/>
      <c r="AX52" s="502"/>
      <c r="AY52" s="502"/>
      <c r="AZ52" s="502"/>
      <c r="BA52" s="502"/>
      <c r="BB52" s="502"/>
      <c r="BC52" s="502"/>
      <c r="BD52" s="502"/>
      <c r="BE52" s="503"/>
    </row>
    <row r="53" spans="30:70" ht="11.45" customHeight="1">
      <c r="AD53" s="507" t="s">
        <v>62</v>
      </c>
      <c r="AE53" s="508"/>
      <c r="AF53" s="508"/>
      <c r="AG53" s="508"/>
      <c r="AH53" s="508"/>
      <c r="AI53" s="508"/>
      <c r="AJ53" s="508"/>
      <c r="AK53" s="508"/>
      <c r="AL53" s="508"/>
      <c r="AM53" s="508"/>
      <c r="AN53" s="508"/>
      <c r="AO53" s="508"/>
      <c r="AP53" s="509"/>
      <c r="AQ53" s="55"/>
      <c r="AR53" s="504" t="s">
        <v>65</v>
      </c>
      <c r="AS53" s="505"/>
      <c r="AT53" s="505"/>
      <c r="AU53" s="505"/>
      <c r="AV53" s="505"/>
      <c r="AW53" s="505"/>
      <c r="AX53" s="505"/>
      <c r="AY53" s="505"/>
      <c r="AZ53" s="505"/>
      <c r="BA53" s="505"/>
      <c r="BB53" s="505"/>
      <c r="BC53" s="505"/>
      <c r="BD53" s="505"/>
      <c r="BE53" s="506"/>
    </row>
    <row r="54" spans="30:70" ht="11.45" customHeight="1">
      <c r="AD54" s="507"/>
      <c r="AE54" s="508"/>
      <c r="AF54" s="508"/>
      <c r="AG54" s="508"/>
      <c r="AH54" s="508"/>
      <c r="AI54" s="508"/>
      <c r="AJ54" s="508"/>
      <c r="AK54" s="508"/>
      <c r="AL54" s="508"/>
      <c r="AM54" s="508"/>
      <c r="AN54" s="508"/>
      <c r="AO54" s="508"/>
      <c r="AP54" s="509"/>
      <c r="AQ54" s="55"/>
      <c r="AR54" s="504"/>
      <c r="AS54" s="505"/>
      <c r="AT54" s="505"/>
      <c r="AU54" s="505"/>
      <c r="AV54" s="505"/>
      <c r="AW54" s="505"/>
      <c r="AX54" s="505"/>
      <c r="AY54" s="505"/>
      <c r="AZ54" s="505"/>
      <c r="BA54" s="505"/>
      <c r="BB54" s="505"/>
      <c r="BC54" s="505"/>
      <c r="BD54" s="505"/>
      <c r="BE54" s="506"/>
    </row>
    <row r="55" spans="30:70" ht="11.45" customHeight="1">
      <c r="AD55" s="474">
        <f>BP3</f>
        <v>2000</v>
      </c>
      <c r="AE55" s="475"/>
      <c r="AF55" s="475"/>
      <c r="AG55" s="475"/>
      <c r="AH55" s="475"/>
      <c r="AI55" s="475"/>
      <c r="AJ55" s="478" t="s">
        <v>94</v>
      </c>
      <c r="AK55" s="478"/>
      <c r="AL55" s="478"/>
      <c r="AM55" s="478"/>
      <c r="AN55" s="478"/>
      <c r="AO55" s="478"/>
      <c r="AP55" s="479"/>
      <c r="AQ55" s="55"/>
      <c r="AR55" s="492" t="s">
        <v>66</v>
      </c>
      <c r="AS55" s="493"/>
      <c r="AT55" s="493"/>
      <c r="AU55" s="493"/>
      <c r="AV55" s="493"/>
      <c r="AW55" s="493"/>
      <c r="AX55" s="493"/>
      <c r="AY55" s="493"/>
      <c r="AZ55" s="493"/>
      <c r="BA55" s="493"/>
      <c r="BB55" s="493"/>
      <c r="BC55" s="493"/>
      <c r="BD55" s="493"/>
      <c r="BE55" s="494"/>
      <c r="BR55" s="82"/>
    </row>
    <row r="56" spans="30:70" ht="11.45" customHeight="1">
      <c r="AD56" s="474"/>
      <c r="AE56" s="475"/>
      <c r="AF56" s="475"/>
      <c r="AG56" s="475"/>
      <c r="AH56" s="475"/>
      <c r="AI56" s="475"/>
      <c r="AJ56" s="478"/>
      <c r="AK56" s="478"/>
      <c r="AL56" s="478"/>
      <c r="AM56" s="478"/>
      <c r="AN56" s="478"/>
      <c r="AO56" s="478"/>
      <c r="AP56" s="479"/>
      <c r="AQ56" s="55"/>
      <c r="AR56" s="492"/>
      <c r="AS56" s="493"/>
      <c r="AT56" s="493"/>
      <c r="AU56" s="493"/>
      <c r="AV56" s="493"/>
      <c r="AW56" s="493"/>
      <c r="AX56" s="493"/>
      <c r="AY56" s="493"/>
      <c r="AZ56" s="493"/>
      <c r="BA56" s="493"/>
      <c r="BB56" s="493"/>
      <c r="BC56" s="493"/>
      <c r="BD56" s="493"/>
      <c r="BE56" s="494"/>
    </row>
    <row r="57" spans="30:70" ht="11.45" customHeight="1">
      <c r="AD57" s="476"/>
      <c r="AE57" s="477"/>
      <c r="AF57" s="477"/>
      <c r="AG57" s="477"/>
      <c r="AH57" s="477"/>
      <c r="AI57" s="477"/>
      <c r="AJ57" s="480"/>
      <c r="AK57" s="480"/>
      <c r="AL57" s="480"/>
      <c r="AM57" s="480"/>
      <c r="AN57" s="480"/>
      <c r="AO57" s="480"/>
      <c r="AP57" s="481"/>
      <c r="AQ57" s="55"/>
      <c r="AR57" s="495"/>
      <c r="AS57" s="496"/>
      <c r="AT57" s="496"/>
      <c r="AU57" s="496"/>
      <c r="AV57" s="496"/>
      <c r="AW57" s="496"/>
      <c r="AX57" s="496"/>
      <c r="AY57" s="496"/>
      <c r="AZ57" s="496"/>
      <c r="BA57" s="496"/>
      <c r="BB57" s="496"/>
      <c r="BC57" s="496"/>
      <c r="BD57" s="496"/>
      <c r="BE57" s="497"/>
    </row>
    <row r="58" spans="30:70" ht="11.45" customHeight="1"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</row>
    <row r="59" spans="30:70" ht="11.45" customHeight="1">
      <c r="AD59" s="486" t="s">
        <v>67</v>
      </c>
      <c r="AE59" s="487"/>
      <c r="AF59" s="487"/>
      <c r="AG59" s="487"/>
      <c r="AH59" s="487"/>
      <c r="AI59" s="487"/>
      <c r="AJ59" s="487"/>
      <c r="AK59" s="487"/>
      <c r="AL59" s="487"/>
      <c r="AM59" s="487"/>
      <c r="AN59" s="487"/>
      <c r="AO59" s="487"/>
      <c r="AP59" s="488"/>
      <c r="AQ59" s="55"/>
      <c r="AR59" s="498" t="s">
        <v>69</v>
      </c>
      <c r="AS59" s="499"/>
      <c r="AT59" s="499"/>
      <c r="AU59" s="499"/>
      <c r="AV59" s="499"/>
      <c r="AW59" s="499"/>
      <c r="AX59" s="499"/>
      <c r="AY59" s="499"/>
      <c r="AZ59" s="499"/>
      <c r="BA59" s="499"/>
      <c r="BB59" s="499"/>
      <c r="BC59" s="499"/>
      <c r="BD59" s="499"/>
      <c r="BE59" s="500"/>
    </row>
    <row r="60" spans="30:70" ht="11.45" customHeight="1">
      <c r="AD60" s="489"/>
      <c r="AE60" s="490"/>
      <c r="AF60" s="490"/>
      <c r="AG60" s="490"/>
      <c r="AH60" s="490"/>
      <c r="AI60" s="490"/>
      <c r="AJ60" s="490"/>
      <c r="AK60" s="490"/>
      <c r="AL60" s="490"/>
      <c r="AM60" s="490"/>
      <c r="AN60" s="490"/>
      <c r="AO60" s="490"/>
      <c r="AP60" s="491"/>
      <c r="AQ60" s="55"/>
      <c r="AR60" s="501"/>
      <c r="AS60" s="502"/>
      <c r="AT60" s="502"/>
      <c r="AU60" s="502"/>
      <c r="AV60" s="502"/>
      <c r="AW60" s="502"/>
      <c r="AX60" s="502"/>
      <c r="AY60" s="502"/>
      <c r="AZ60" s="502"/>
      <c r="BA60" s="502"/>
      <c r="BB60" s="502"/>
      <c r="BC60" s="502"/>
      <c r="BD60" s="502"/>
      <c r="BE60" s="503"/>
    </row>
    <row r="61" spans="30:70" ht="11.45" customHeight="1">
      <c r="AD61" s="489"/>
      <c r="AE61" s="490"/>
      <c r="AF61" s="490"/>
      <c r="AG61" s="490"/>
      <c r="AH61" s="490"/>
      <c r="AI61" s="490"/>
      <c r="AJ61" s="490"/>
      <c r="AK61" s="490"/>
      <c r="AL61" s="490"/>
      <c r="AM61" s="490"/>
      <c r="AN61" s="490"/>
      <c r="AO61" s="490"/>
      <c r="AP61" s="491"/>
      <c r="AQ61" s="55"/>
      <c r="AR61" s="501"/>
      <c r="AS61" s="502"/>
      <c r="AT61" s="502"/>
      <c r="AU61" s="502"/>
      <c r="AV61" s="502"/>
      <c r="AW61" s="502"/>
      <c r="AX61" s="502"/>
      <c r="AY61" s="502"/>
      <c r="AZ61" s="502"/>
      <c r="BA61" s="502"/>
      <c r="BB61" s="502"/>
      <c r="BC61" s="502"/>
      <c r="BD61" s="502"/>
      <c r="BE61" s="503"/>
    </row>
    <row r="62" spans="30:70" ht="11.45" customHeight="1">
      <c r="AD62" s="460" t="s">
        <v>68</v>
      </c>
      <c r="AE62" s="461"/>
      <c r="AF62" s="461"/>
      <c r="AG62" s="461"/>
      <c r="AH62" s="461"/>
      <c r="AI62" s="461"/>
      <c r="AJ62" s="461"/>
      <c r="AK62" s="461"/>
      <c r="AL62" s="461"/>
      <c r="AM62" s="461"/>
      <c r="AN62" s="461"/>
      <c r="AO62" s="461"/>
      <c r="AP62" s="462"/>
      <c r="AQ62" s="55"/>
      <c r="AR62" s="504" t="s">
        <v>70</v>
      </c>
      <c r="AS62" s="505"/>
      <c r="AT62" s="505"/>
      <c r="AU62" s="505"/>
      <c r="AV62" s="505"/>
      <c r="AW62" s="505"/>
      <c r="AX62" s="505"/>
      <c r="AY62" s="505"/>
      <c r="AZ62" s="505"/>
      <c r="BA62" s="505"/>
      <c r="BB62" s="505"/>
      <c r="BC62" s="505"/>
      <c r="BD62" s="505"/>
      <c r="BE62" s="506"/>
    </row>
    <row r="63" spans="30:70" ht="11.45" customHeight="1">
      <c r="AD63" s="460"/>
      <c r="AE63" s="461"/>
      <c r="AF63" s="461"/>
      <c r="AG63" s="461"/>
      <c r="AH63" s="461"/>
      <c r="AI63" s="461"/>
      <c r="AJ63" s="461"/>
      <c r="AK63" s="461"/>
      <c r="AL63" s="461"/>
      <c r="AM63" s="461"/>
      <c r="AN63" s="461"/>
      <c r="AO63" s="461"/>
      <c r="AP63" s="462"/>
      <c r="AQ63" s="55"/>
      <c r="AR63" s="504"/>
      <c r="AS63" s="505"/>
      <c r="AT63" s="505"/>
      <c r="AU63" s="505"/>
      <c r="AV63" s="505"/>
      <c r="AW63" s="505"/>
      <c r="AX63" s="505"/>
      <c r="AY63" s="505"/>
      <c r="AZ63" s="505"/>
      <c r="BA63" s="505"/>
      <c r="BB63" s="505"/>
      <c r="BC63" s="505"/>
      <c r="BD63" s="505"/>
      <c r="BE63" s="506"/>
    </row>
    <row r="64" spans="30:70" ht="11.45" customHeight="1">
      <c r="AD64" s="474">
        <f>BP5</f>
        <v>222000</v>
      </c>
      <c r="AE64" s="475"/>
      <c r="AF64" s="475"/>
      <c r="AG64" s="475"/>
      <c r="AH64" s="475"/>
      <c r="AI64" s="475"/>
      <c r="AJ64" s="475"/>
      <c r="AK64" s="478" t="s">
        <v>63</v>
      </c>
      <c r="AL64" s="478"/>
      <c r="AM64" s="478"/>
      <c r="AN64" s="478"/>
      <c r="AO64" s="478"/>
      <c r="AP64" s="479"/>
      <c r="AQ64" s="55"/>
      <c r="AR64" s="482" t="s">
        <v>8</v>
      </c>
      <c r="AS64" s="483"/>
      <c r="AT64" s="483"/>
      <c r="AU64" s="483"/>
      <c r="AV64" s="483"/>
      <c r="AW64" s="483"/>
      <c r="AX64" s="467"/>
      <c r="AY64" s="467"/>
      <c r="AZ64" s="467"/>
      <c r="BA64" s="467"/>
      <c r="BB64" s="467"/>
      <c r="BC64" s="467"/>
      <c r="BD64" s="467"/>
      <c r="BE64" s="468"/>
    </row>
    <row r="65" spans="30:76" ht="11.45" customHeight="1">
      <c r="AD65" s="474"/>
      <c r="AE65" s="475"/>
      <c r="AF65" s="475"/>
      <c r="AG65" s="475"/>
      <c r="AH65" s="475"/>
      <c r="AI65" s="475"/>
      <c r="AJ65" s="475"/>
      <c r="AK65" s="478"/>
      <c r="AL65" s="478"/>
      <c r="AM65" s="478"/>
      <c r="AN65" s="478"/>
      <c r="AO65" s="478"/>
      <c r="AP65" s="479"/>
      <c r="AQ65" s="55"/>
      <c r="AR65" s="482"/>
      <c r="AS65" s="483"/>
      <c r="AT65" s="483"/>
      <c r="AU65" s="483"/>
      <c r="AV65" s="483"/>
      <c r="AW65" s="483"/>
      <c r="AX65" s="467"/>
      <c r="AY65" s="467"/>
      <c r="AZ65" s="467"/>
      <c r="BA65" s="467"/>
      <c r="BB65" s="467"/>
      <c r="BC65" s="467"/>
      <c r="BD65" s="467"/>
      <c r="BE65" s="468"/>
    </row>
    <row r="66" spans="30:76" ht="11.45" customHeight="1">
      <c r="AD66" s="476"/>
      <c r="AE66" s="477"/>
      <c r="AF66" s="477"/>
      <c r="AG66" s="477"/>
      <c r="AH66" s="477"/>
      <c r="AI66" s="477"/>
      <c r="AJ66" s="477"/>
      <c r="AK66" s="480"/>
      <c r="AL66" s="480"/>
      <c r="AM66" s="480"/>
      <c r="AN66" s="480"/>
      <c r="AO66" s="480"/>
      <c r="AP66" s="481"/>
      <c r="AQ66" s="55"/>
      <c r="AR66" s="482"/>
      <c r="AS66" s="483"/>
      <c r="AT66" s="483"/>
      <c r="AU66" s="483"/>
      <c r="AV66" s="483"/>
      <c r="AW66" s="483"/>
      <c r="AX66" s="467"/>
      <c r="AY66" s="467"/>
      <c r="AZ66" s="467"/>
      <c r="BA66" s="467"/>
      <c r="BB66" s="467"/>
      <c r="BC66" s="467"/>
      <c r="BD66" s="467"/>
      <c r="BE66" s="468"/>
    </row>
    <row r="67" spans="30:76" ht="11.45" customHeight="1"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482" t="s">
        <v>9</v>
      </c>
      <c r="AS67" s="483"/>
      <c r="AT67" s="483"/>
      <c r="AU67" s="483"/>
      <c r="AV67" s="483"/>
      <c r="AW67" s="483"/>
      <c r="AX67" s="467"/>
      <c r="AY67" s="467"/>
      <c r="AZ67" s="467"/>
      <c r="BA67" s="467"/>
      <c r="BB67" s="467"/>
      <c r="BC67" s="467"/>
      <c r="BD67" s="467"/>
      <c r="BE67" s="468"/>
    </row>
    <row r="68" spans="30:76" ht="11.45" customHeight="1">
      <c r="AD68" s="486" t="s">
        <v>71</v>
      </c>
      <c r="AE68" s="487"/>
      <c r="AF68" s="487"/>
      <c r="AG68" s="487"/>
      <c r="AH68" s="487"/>
      <c r="AI68" s="487"/>
      <c r="AJ68" s="487"/>
      <c r="AK68" s="487"/>
      <c r="AL68" s="487"/>
      <c r="AM68" s="487"/>
      <c r="AN68" s="487"/>
      <c r="AO68" s="487"/>
      <c r="AP68" s="488"/>
      <c r="AQ68" s="55"/>
      <c r="AR68" s="482"/>
      <c r="AS68" s="483"/>
      <c r="AT68" s="483"/>
      <c r="AU68" s="483"/>
      <c r="AV68" s="483"/>
      <c r="AW68" s="483"/>
      <c r="AX68" s="467"/>
      <c r="AY68" s="467"/>
      <c r="AZ68" s="467"/>
      <c r="BA68" s="467"/>
      <c r="BB68" s="467"/>
      <c r="BC68" s="467"/>
      <c r="BD68" s="467"/>
      <c r="BE68" s="468"/>
    </row>
    <row r="69" spans="30:76" ht="11.45" customHeight="1">
      <c r="AD69" s="489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1"/>
      <c r="AQ69" s="55"/>
      <c r="AR69" s="484"/>
      <c r="AS69" s="485"/>
      <c r="AT69" s="485"/>
      <c r="AU69" s="485"/>
      <c r="AV69" s="485"/>
      <c r="AW69" s="485"/>
      <c r="AX69" s="469"/>
      <c r="AY69" s="469"/>
      <c r="AZ69" s="469"/>
      <c r="BA69" s="469"/>
      <c r="BB69" s="469"/>
      <c r="BC69" s="469"/>
      <c r="BD69" s="469"/>
      <c r="BE69" s="470"/>
    </row>
    <row r="70" spans="30:76" ht="11.45" customHeight="1">
      <c r="AD70" s="489"/>
      <c r="AE70" s="490"/>
      <c r="AF70" s="490"/>
      <c r="AG70" s="490"/>
      <c r="AH70" s="490"/>
      <c r="AI70" s="490"/>
      <c r="AJ70" s="490"/>
      <c r="AK70" s="490"/>
      <c r="AL70" s="490"/>
      <c r="AM70" s="490"/>
      <c r="AN70" s="490"/>
      <c r="AO70" s="490"/>
      <c r="AP70" s="491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</row>
    <row r="71" spans="30:76" ht="11.45" customHeight="1">
      <c r="AD71" s="460" t="s">
        <v>72</v>
      </c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2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</row>
    <row r="72" spans="30:76" ht="11.45" customHeight="1">
      <c r="AD72" s="460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2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S72" s="53"/>
      <c r="BT72" s="53"/>
      <c r="BU72" s="53"/>
      <c r="BV72" s="53"/>
      <c r="BW72" s="53"/>
      <c r="BX72" s="53"/>
    </row>
    <row r="73" spans="30:76" ht="11.45" customHeight="1">
      <c r="AD73" s="463">
        <f>CE9</f>
        <v>58226160</v>
      </c>
      <c r="AE73" s="464"/>
      <c r="AF73" s="464"/>
      <c r="AG73" s="464"/>
      <c r="AH73" s="464"/>
      <c r="AI73" s="464"/>
      <c r="AJ73" s="464"/>
      <c r="AK73" s="464"/>
      <c r="AL73" s="464"/>
      <c r="AM73" s="464"/>
      <c r="AN73" s="464"/>
      <c r="AO73" s="467" t="s">
        <v>44</v>
      </c>
      <c r="AP73" s="468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</row>
    <row r="74" spans="30:76" ht="11.45" customHeight="1">
      <c r="AD74" s="463"/>
      <c r="AE74" s="464"/>
      <c r="AF74" s="464"/>
      <c r="AG74" s="464"/>
      <c r="AH74" s="464"/>
      <c r="AI74" s="464"/>
      <c r="AJ74" s="464"/>
      <c r="AK74" s="464"/>
      <c r="AL74" s="464"/>
      <c r="AM74" s="464"/>
      <c r="AN74" s="464"/>
      <c r="AO74" s="467"/>
      <c r="AP74" s="468"/>
      <c r="AQ74" s="55"/>
      <c r="AR74" s="55"/>
      <c r="AS74" s="55"/>
      <c r="AT74" s="471" t="s">
        <v>73</v>
      </c>
      <c r="AU74" s="471"/>
      <c r="AV74" s="471"/>
      <c r="AW74" s="471"/>
      <c r="AX74" s="471"/>
      <c r="AY74" s="471"/>
      <c r="AZ74" s="471"/>
      <c r="BA74" s="471"/>
      <c r="BB74" s="471"/>
      <c r="BC74" s="55"/>
      <c r="BD74" s="55"/>
      <c r="BE74" s="55"/>
    </row>
    <row r="75" spans="30:76" ht="11.45" customHeight="1">
      <c r="AD75" s="465"/>
      <c r="AE75" s="466"/>
      <c r="AF75" s="466"/>
      <c r="AG75" s="466"/>
      <c r="AH75" s="466"/>
      <c r="AI75" s="466"/>
      <c r="AJ75" s="466"/>
      <c r="AK75" s="466"/>
      <c r="AL75" s="466"/>
      <c r="AM75" s="466"/>
      <c r="AN75" s="466"/>
      <c r="AO75" s="469"/>
      <c r="AP75" s="470"/>
      <c r="AQ75" s="55"/>
      <c r="AR75" s="55"/>
      <c r="AS75" s="55"/>
      <c r="AT75" s="471"/>
      <c r="AU75" s="471"/>
      <c r="AV75" s="471"/>
      <c r="AW75" s="471"/>
      <c r="AX75" s="471"/>
      <c r="AY75" s="471"/>
      <c r="AZ75" s="471"/>
      <c r="BA75" s="471"/>
      <c r="BB75" s="471"/>
      <c r="BC75" s="55"/>
      <c r="BD75" s="55"/>
      <c r="BE75" s="55"/>
    </row>
    <row r="89" spans="11:50" ht="11.45" customHeight="1">
      <c r="K89" s="238" t="s">
        <v>74</v>
      </c>
      <c r="L89" s="238"/>
      <c r="M89" s="238"/>
      <c r="N89" s="238"/>
      <c r="O89" s="238"/>
      <c r="P89" s="238"/>
      <c r="Q89" s="238"/>
      <c r="R89" s="238"/>
      <c r="S89" s="237">
        <f>BP3</f>
        <v>2000</v>
      </c>
      <c r="T89" s="237"/>
      <c r="U89" s="237"/>
      <c r="V89" s="237"/>
      <c r="W89" s="237"/>
      <c r="X89" s="237"/>
      <c r="Y89" s="472" t="s">
        <v>93</v>
      </c>
      <c r="Z89" s="472"/>
      <c r="AA89" s="472"/>
      <c r="AB89" s="472"/>
      <c r="AC89" s="473" t="s">
        <v>92</v>
      </c>
      <c r="AD89" s="473"/>
      <c r="AE89" s="473"/>
      <c r="AF89" s="473"/>
      <c r="AG89" s="473"/>
      <c r="AH89" s="473"/>
      <c r="AI89" s="473"/>
      <c r="AJ89" s="473"/>
      <c r="AK89" s="473"/>
      <c r="AL89" s="473"/>
      <c r="AM89" s="473"/>
      <c r="AN89" s="473"/>
      <c r="AO89" s="473"/>
      <c r="AP89" s="473"/>
      <c r="AQ89" s="473"/>
      <c r="AR89" s="473"/>
      <c r="AS89" s="473"/>
      <c r="AT89" s="473"/>
      <c r="AU89" s="473"/>
      <c r="AV89" s="473"/>
      <c r="AW89" s="473"/>
      <c r="AX89" s="473"/>
    </row>
    <row r="90" spans="11:50" ht="11.45" customHeight="1">
      <c r="K90" s="238"/>
      <c r="L90" s="238"/>
      <c r="M90" s="238"/>
      <c r="N90" s="238"/>
      <c r="O90" s="238"/>
      <c r="P90" s="238"/>
      <c r="Q90" s="238"/>
      <c r="R90" s="238"/>
      <c r="S90" s="237"/>
      <c r="T90" s="237"/>
      <c r="U90" s="237"/>
      <c r="V90" s="237"/>
      <c r="W90" s="237"/>
      <c r="X90" s="237"/>
      <c r="Y90" s="472"/>
      <c r="Z90" s="472"/>
      <c r="AA90" s="472"/>
      <c r="AB90" s="472"/>
      <c r="AC90" s="473"/>
      <c r="AD90" s="473"/>
      <c r="AE90" s="473"/>
      <c r="AF90" s="473"/>
      <c r="AG90" s="473"/>
      <c r="AH90" s="473"/>
      <c r="AI90" s="473"/>
      <c r="AJ90" s="473"/>
      <c r="AK90" s="473"/>
      <c r="AL90" s="473"/>
      <c r="AM90" s="473"/>
      <c r="AN90" s="473"/>
      <c r="AO90" s="473"/>
      <c r="AP90" s="473"/>
      <c r="AQ90" s="473"/>
      <c r="AR90" s="473"/>
      <c r="AS90" s="473"/>
      <c r="AT90" s="473"/>
      <c r="AU90" s="473"/>
      <c r="AV90" s="473"/>
      <c r="AW90" s="473"/>
      <c r="AX90" s="473"/>
    </row>
    <row r="91" spans="11:50" ht="11.45" customHeight="1">
      <c r="K91" s="238"/>
      <c r="L91" s="238"/>
      <c r="M91" s="238"/>
      <c r="N91" s="238"/>
      <c r="O91" s="238"/>
      <c r="P91" s="238"/>
      <c r="Q91" s="238"/>
      <c r="R91" s="238"/>
      <c r="S91" s="237"/>
      <c r="T91" s="237"/>
      <c r="U91" s="237"/>
      <c r="V91" s="237"/>
      <c r="W91" s="237"/>
      <c r="X91" s="237"/>
      <c r="Y91" s="472"/>
      <c r="Z91" s="472"/>
      <c r="AA91" s="472"/>
      <c r="AB91" s="472"/>
      <c r="AC91" s="473"/>
      <c r="AD91" s="473"/>
      <c r="AE91" s="473"/>
      <c r="AF91" s="473"/>
      <c r="AG91" s="473"/>
      <c r="AH91" s="473"/>
      <c r="AI91" s="473"/>
      <c r="AJ91" s="473"/>
      <c r="AK91" s="473"/>
      <c r="AL91" s="473"/>
      <c r="AM91" s="473"/>
      <c r="AN91" s="473"/>
      <c r="AO91" s="473"/>
      <c r="AP91" s="473"/>
      <c r="AQ91" s="473"/>
      <c r="AR91" s="473"/>
      <c r="AS91" s="473"/>
      <c r="AT91" s="473"/>
      <c r="AU91" s="473"/>
      <c r="AV91" s="473"/>
      <c r="AW91" s="473"/>
      <c r="AX91" s="473"/>
    </row>
    <row r="92" spans="11:50" ht="11.45" customHeight="1">
      <c r="K92" s="238"/>
      <c r="L92" s="238"/>
      <c r="M92" s="238"/>
      <c r="N92" s="238"/>
      <c r="O92" s="238"/>
      <c r="P92" s="238"/>
      <c r="Q92" s="238"/>
      <c r="R92" s="238"/>
      <c r="S92" s="237"/>
      <c r="T92" s="237"/>
      <c r="U92" s="237"/>
      <c r="V92" s="237"/>
      <c r="W92" s="237"/>
      <c r="X92" s="237"/>
      <c r="Y92" s="472"/>
      <c r="Z92" s="472"/>
      <c r="AA92" s="472"/>
      <c r="AB92" s="472"/>
      <c r="AC92" s="473"/>
      <c r="AD92" s="473"/>
      <c r="AE92" s="473"/>
      <c r="AF92" s="473"/>
      <c r="AG92" s="473"/>
      <c r="AH92" s="473"/>
      <c r="AI92" s="473"/>
      <c r="AJ92" s="473"/>
      <c r="AK92" s="473"/>
      <c r="AL92" s="473"/>
      <c r="AM92" s="473"/>
      <c r="AN92" s="473"/>
      <c r="AO92" s="473"/>
      <c r="AP92" s="473"/>
      <c r="AQ92" s="473"/>
      <c r="AR92" s="473"/>
      <c r="AS92" s="473"/>
      <c r="AT92" s="473"/>
      <c r="AU92" s="473"/>
      <c r="AV92" s="473"/>
      <c r="AW92" s="473"/>
      <c r="AX92" s="473"/>
    </row>
    <row r="93" spans="11:50" ht="11.45" customHeight="1">
      <c r="K93" s="455" t="s">
        <v>75</v>
      </c>
      <c r="L93" s="455"/>
      <c r="M93" s="455"/>
      <c r="N93" s="455"/>
      <c r="O93" s="455"/>
      <c r="P93" s="455"/>
      <c r="Q93" s="455"/>
      <c r="R93" s="455"/>
      <c r="S93" s="455"/>
      <c r="T93" s="455"/>
      <c r="U93" s="455"/>
      <c r="V93" s="455"/>
      <c r="W93" s="456">
        <f>BP5</f>
        <v>222000</v>
      </c>
      <c r="X93" s="456"/>
      <c r="Y93" s="456"/>
      <c r="Z93" s="456"/>
      <c r="AA93" s="456"/>
      <c r="AB93" s="457" t="s">
        <v>63</v>
      </c>
      <c r="AC93" s="457"/>
      <c r="AD93" s="457"/>
      <c r="AE93" s="458" t="s">
        <v>76</v>
      </c>
      <c r="AF93" s="458"/>
      <c r="AG93" s="458"/>
      <c r="AH93" s="458"/>
      <c r="AI93" s="458"/>
      <c r="AJ93" s="458"/>
      <c r="AK93" s="458"/>
      <c r="AL93" s="458"/>
      <c r="AM93" s="458"/>
      <c r="AN93" s="458"/>
      <c r="AO93" s="458"/>
      <c r="AP93" s="458"/>
      <c r="AQ93" s="458"/>
      <c r="AR93" s="458"/>
      <c r="AS93" s="458"/>
      <c r="AT93" s="458"/>
      <c r="AU93" s="458"/>
      <c r="AV93" s="458"/>
      <c r="AW93" s="458"/>
      <c r="AX93" s="458"/>
    </row>
    <row r="94" spans="11:50" ht="11.45" customHeight="1">
      <c r="K94" s="455"/>
      <c r="L94" s="455"/>
      <c r="M94" s="455"/>
      <c r="N94" s="455"/>
      <c r="O94" s="455"/>
      <c r="P94" s="455"/>
      <c r="Q94" s="455"/>
      <c r="R94" s="455"/>
      <c r="S94" s="455"/>
      <c r="T94" s="455"/>
      <c r="U94" s="455"/>
      <c r="V94" s="455"/>
      <c r="W94" s="456"/>
      <c r="X94" s="456"/>
      <c r="Y94" s="456"/>
      <c r="Z94" s="456"/>
      <c r="AA94" s="456"/>
      <c r="AB94" s="457"/>
      <c r="AC94" s="457"/>
      <c r="AD94" s="457"/>
      <c r="AE94" s="458"/>
      <c r="AF94" s="458"/>
      <c r="AG94" s="458"/>
      <c r="AH94" s="458"/>
      <c r="AI94" s="458"/>
      <c r="AJ94" s="458"/>
      <c r="AK94" s="458"/>
      <c r="AL94" s="458"/>
      <c r="AM94" s="458"/>
      <c r="AN94" s="458"/>
      <c r="AO94" s="458"/>
      <c r="AP94" s="458"/>
      <c r="AQ94" s="458"/>
      <c r="AR94" s="458"/>
      <c r="AS94" s="458"/>
      <c r="AT94" s="458"/>
      <c r="AU94" s="458"/>
      <c r="AV94" s="458"/>
      <c r="AW94" s="458"/>
      <c r="AX94" s="458"/>
    </row>
    <row r="97" spans="1:58" ht="11.45" customHeight="1">
      <c r="A97" s="459" t="s">
        <v>78</v>
      </c>
      <c r="B97" s="459"/>
      <c r="C97" s="459"/>
      <c r="D97" s="459"/>
      <c r="E97" s="459"/>
      <c r="F97" s="459"/>
      <c r="G97" s="459"/>
      <c r="H97" s="459"/>
      <c r="I97" s="459"/>
      <c r="J97" s="459"/>
      <c r="K97" s="459"/>
      <c r="L97" s="459"/>
      <c r="M97" s="459"/>
      <c r="N97" s="459"/>
      <c r="O97" s="459"/>
      <c r="P97" s="459"/>
      <c r="Q97" s="459"/>
      <c r="R97" s="459"/>
      <c r="S97" s="459"/>
      <c r="T97" s="459"/>
      <c r="U97" s="459"/>
      <c r="V97" s="459"/>
      <c r="W97" s="459"/>
      <c r="X97" s="459"/>
      <c r="Y97" s="459"/>
      <c r="Z97" s="459"/>
      <c r="AA97" s="459"/>
      <c r="AB97" s="459"/>
      <c r="AE97" s="459" t="s">
        <v>77</v>
      </c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  <c r="AT97" s="459"/>
      <c r="AU97" s="459"/>
      <c r="AV97" s="459"/>
      <c r="AW97" s="459"/>
      <c r="AX97" s="459"/>
      <c r="AY97" s="459"/>
      <c r="AZ97" s="459"/>
      <c r="BA97" s="459"/>
      <c r="BB97" s="459"/>
      <c r="BC97" s="459"/>
      <c r="BD97" s="459"/>
      <c r="BE97" s="459"/>
      <c r="BF97" s="459"/>
    </row>
    <row r="98" spans="1:58" ht="11.45" customHeight="1">
      <c r="A98" s="459"/>
      <c r="B98" s="459"/>
      <c r="C98" s="459"/>
      <c r="D98" s="459"/>
      <c r="E98" s="459"/>
      <c r="F98" s="459"/>
      <c r="G98" s="459"/>
      <c r="H98" s="459"/>
      <c r="I98" s="459"/>
      <c r="J98" s="459"/>
      <c r="K98" s="459"/>
      <c r="L98" s="459"/>
      <c r="M98" s="459"/>
      <c r="N98" s="459"/>
      <c r="O98" s="459"/>
      <c r="P98" s="459"/>
      <c r="Q98" s="459"/>
      <c r="R98" s="459"/>
      <c r="S98" s="459"/>
      <c r="T98" s="459"/>
      <c r="U98" s="459"/>
      <c r="V98" s="459"/>
      <c r="W98" s="459"/>
      <c r="X98" s="459"/>
      <c r="Y98" s="459"/>
      <c r="Z98" s="459"/>
      <c r="AA98" s="459"/>
      <c r="AB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  <c r="AT98" s="459"/>
      <c r="AU98" s="459"/>
      <c r="AV98" s="459"/>
      <c r="AW98" s="459"/>
      <c r="AX98" s="459"/>
      <c r="AY98" s="459"/>
      <c r="AZ98" s="459"/>
      <c r="BA98" s="459"/>
      <c r="BB98" s="459"/>
      <c r="BC98" s="459"/>
      <c r="BD98" s="459"/>
      <c r="BE98" s="459"/>
      <c r="BF98" s="459"/>
    </row>
    <row r="99" spans="1:58" ht="11.45" customHeight="1">
      <c r="A99" s="459"/>
      <c r="B99" s="459"/>
      <c r="C99" s="459"/>
      <c r="D99" s="459"/>
      <c r="E99" s="459"/>
      <c r="F99" s="459"/>
      <c r="G99" s="459"/>
      <c r="H99" s="459"/>
      <c r="I99" s="459"/>
      <c r="J99" s="459"/>
      <c r="K99" s="459"/>
      <c r="L99" s="459"/>
      <c r="M99" s="459"/>
      <c r="N99" s="459"/>
      <c r="O99" s="459"/>
      <c r="P99" s="459"/>
      <c r="Q99" s="459"/>
      <c r="R99" s="459"/>
      <c r="S99" s="459"/>
      <c r="T99" s="459"/>
      <c r="U99" s="459"/>
      <c r="V99" s="459"/>
      <c r="W99" s="459"/>
      <c r="X99" s="459"/>
      <c r="Y99" s="459"/>
      <c r="Z99" s="459"/>
      <c r="AA99" s="459"/>
      <c r="AB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  <c r="AT99" s="459"/>
      <c r="AU99" s="459"/>
      <c r="AV99" s="459"/>
      <c r="AW99" s="459"/>
      <c r="AX99" s="459"/>
      <c r="AY99" s="459"/>
      <c r="AZ99" s="459"/>
      <c r="BA99" s="459"/>
      <c r="BB99" s="459"/>
      <c r="BC99" s="459"/>
      <c r="BD99" s="459"/>
      <c r="BE99" s="459"/>
      <c r="BF99" s="459"/>
    </row>
    <row r="100" spans="1:58" ht="11.45" customHeight="1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</row>
    <row r="101" spans="1:58" ht="11.45" customHeight="1">
      <c r="A101" s="310" t="s">
        <v>79</v>
      </c>
      <c r="B101" s="310"/>
      <c r="C101" s="310"/>
      <c r="D101" s="310"/>
      <c r="E101" s="310"/>
      <c r="F101" s="310"/>
      <c r="G101" s="310"/>
      <c r="H101" s="310"/>
      <c r="I101" s="310"/>
      <c r="J101" s="310"/>
      <c r="K101" s="310"/>
      <c r="L101" s="310"/>
      <c r="M101" s="310"/>
      <c r="N101" s="310"/>
      <c r="O101" s="310"/>
      <c r="P101" s="310"/>
      <c r="Q101" s="310"/>
      <c r="R101" s="310"/>
      <c r="S101" s="310"/>
      <c r="T101" s="310"/>
      <c r="U101" s="310"/>
      <c r="V101" s="310"/>
      <c r="W101" s="310"/>
      <c r="X101" s="310"/>
      <c r="Y101" s="310"/>
      <c r="Z101" s="310"/>
      <c r="AA101" s="310"/>
      <c r="AB101" s="310"/>
      <c r="AE101" s="310" t="s">
        <v>80</v>
      </c>
      <c r="AF101" s="310"/>
      <c r="AG101" s="310"/>
      <c r="AH101" s="310"/>
      <c r="AI101" s="310"/>
      <c r="AJ101" s="310"/>
      <c r="AK101" s="310"/>
      <c r="AL101" s="310"/>
      <c r="AM101" s="310"/>
      <c r="AN101" s="310"/>
      <c r="AO101" s="310"/>
      <c r="AP101" s="310"/>
      <c r="AQ101" s="310"/>
      <c r="AR101" s="310"/>
      <c r="AS101" s="310"/>
      <c r="AT101" s="310"/>
      <c r="AU101" s="310"/>
      <c r="AV101" s="310"/>
      <c r="AW101" s="310"/>
      <c r="AX101" s="310"/>
      <c r="AY101" s="310"/>
      <c r="AZ101" s="310"/>
      <c r="BA101" s="310"/>
      <c r="BB101" s="310"/>
      <c r="BC101" s="310"/>
      <c r="BD101" s="310"/>
      <c r="BE101" s="310"/>
      <c r="BF101" s="310"/>
    </row>
    <row r="102" spans="1:58" ht="11.45" customHeight="1">
      <c r="A102" s="310"/>
      <c r="B102" s="310"/>
      <c r="C102" s="310"/>
      <c r="D102" s="310"/>
      <c r="E102" s="310"/>
      <c r="F102" s="310"/>
      <c r="G102" s="310"/>
      <c r="H102" s="310"/>
      <c r="I102" s="310"/>
      <c r="J102" s="310"/>
      <c r="K102" s="310"/>
      <c r="L102" s="310"/>
      <c r="M102" s="310"/>
      <c r="N102" s="310"/>
      <c r="O102" s="310"/>
      <c r="P102" s="310"/>
      <c r="Q102" s="310"/>
      <c r="R102" s="310"/>
      <c r="S102" s="310"/>
      <c r="T102" s="310"/>
      <c r="U102" s="310"/>
      <c r="V102" s="310"/>
      <c r="W102" s="310"/>
      <c r="X102" s="310"/>
      <c r="Y102" s="310"/>
      <c r="Z102" s="310"/>
      <c r="AA102" s="310"/>
      <c r="AB102" s="310"/>
      <c r="AE102" s="310"/>
      <c r="AF102" s="310"/>
      <c r="AG102" s="310"/>
      <c r="AH102" s="310"/>
      <c r="AI102" s="310"/>
      <c r="AJ102" s="310"/>
      <c r="AK102" s="310"/>
      <c r="AL102" s="310"/>
      <c r="AM102" s="310"/>
      <c r="AN102" s="310"/>
      <c r="AO102" s="310"/>
      <c r="AP102" s="310"/>
      <c r="AQ102" s="310"/>
      <c r="AR102" s="310"/>
      <c r="AS102" s="310"/>
      <c r="AT102" s="310"/>
      <c r="AU102" s="310"/>
      <c r="AV102" s="310"/>
      <c r="AW102" s="310"/>
      <c r="AX102" s="310"/>
      <c r="AY102" s="310"/>
      <c r="AZ102" s="310"/>
      <c r="BA102" s="310"/>
      <c r="BB102" s="310"/>
      <c r="BC102" s="310"/>
      <c r="BD102" s="310"/>
      <c r="BE102" s="310"/>
      <c r="BF102" s="310"/>
    </row>
    <row r="103" spans="1:58" ht="11.45" customHeight="1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</row>
    <row r="104" spans="1:58" ht="11.45" customHeight="1">
      <c r="A104" s="298" t="s">
        <v>82</v>
      </c>
      <c r="B104" s="298"/>
      <c r="C104" s="298"/>
      <c r="D104" s="298"/>
      <c r="E104" s="298"/>
      <c r="F104" s="298"/>
      <c r="G104" s="298"/>
      <c r="H104" s="435">
        <f>BR8</f>
        <v>140.93</v>
      </c>
      <c r="I104" s="436"/>
      <c r="J104" s="436"/>
      <c r="K104" s="436"/>
      <c r="L104" s="436"/>
      <c r="M104" s="436"/>
      <c r="N104" s="436"/>
      <c r="O104" s="437"/>
      <c r="P104" s="298" t="s">
        <v>84</v>
      </c>
      <c r="Q104" s="298"/>
      <c r="R104" s="298"/>
      <c r="S104" s="298"/>
      <c r="T104" s="298"/>
      <c r="U104" s="444" t="s">
        <v>87</v>
      </c>
      <c r="V104" s="444"/>
      <c r="W104" s="444"/>
      <c r="X104" s="444"/>
      <c r="Y104" s="444"/>
      <c r="Z104" s="444"/>
      <c r="AA104" s="444"/>
      <c r="AB104" s="444"/>
      <c r="AC104" s="54"/>
      <c r="AD104" s="54"/>
      <c r="AE104" s="289" t="s">
        <v>82</v>
      </c>
      <c r="AF104" s="290"/>
      <c r="AG104" s="290"/>
      <c r="AH104" s="290"/>
      <c r="AI104" s="290"/>
      <c r="AJ104" s="290"/>
      <c r="AK104" s="291"/>
      <c r="AL104" s="445">
        <f>BR16</f>
        <v>67.5</v>
      </c>
      <c r="AM104" s="445"/>
      <c r="AN104" s="445"/>
      <c r="AO104" s="445"/>
      <c r="AP104" s="445"/>
      <c r="AQ104" s="445"/>
      <c r="AR104" s="445"/>
      <c r="AS104" s="445"/>
      <c r="AT104" s="445"/>
      <c r="AU104" s="289" t="s">
        <v>84</v>
      </c>
      <c r="AV104" s="290"/>
      <c r="AW104" s="290"/>
      <c r="AX104" s="290"/>
      <c r="AY104" s="291"/>
      <c r="AZ104" s="446" t="s">
        <v>85</v>
      </c>
      <c r="BA104" s="447"/>
      <c r="BB104" s="447"/>
      <c r="BC104" s="447"/>
      <c r="BD104" s="447"/>
      <c r="BE104" s="447"/>
      <c r="BF104" s="448"/>
    </row>
    <row r="105" spans="1:58" ht="11.45" customHeight="1">
      <c r="A105" s="298"/>
      <c r="B105" s="298"/>
      <c r="C105" s="298"/>
      <c r="D105" s="298"/>
      <c r="E105" s="298"/>
      <c r="F105" s="298"/>
      <c r="G105" s="298"/>
      <c r="H105" s="438"/>
      <c r="I105" s="439"/>
      <c r="J105" s="439"/>
      <c r="K105" s="439"/>
      <c r="L105" s="439"/>
      <c r="M105" s="439"/>
      <c r="N105" s="439"/>
      <c r="O105" s="440"/>
      <c r="P105" s="298"/>
      <c r="Q105" s="298"/>
      <c r="R105" s="298"/>
      <c r="S105" s="298"/>
      <c r="T105" s="298"/>
      <c r="U105" s="444"/>
      <c r="V105" s="444"/>
      <c r="W105" s="444"/>
      <c r="X105" s="444"/>
      <c r="Y105" s="444"/>
      <c r="Z105" s="444"/>
      <c r="AA105" s="444"/>
      <c r="AB105" s="444"/>
      <c r="AC105" s="54"/>
      <c r="AD105" s="54"/>
      <c r="AE105" s="292"/>
      <c r="AF105" s="293"/>
      <c r="AG105" s="293"/>
      <c r="AH105" s="293"/>
      <c r="AI105" s="293"/>
      <c r="AJ105" s="293"/>
      <c r="AK105" s="294"/>
      <c r="AL105" s="445"/>
      <c r="AM105" s="445"/>
      <c r="AN105" s="445"/>
      <c r="AO105" s="445"/>
      <c r="AP105" s="445"/>
      <c r="AQ105" s="445"/>
      <c r="AR105" s="445"/>
      <c r="AS105" s="445"/>
      <c r="AT105" s="445"/>
      <c r="AU105" s="292"/>
      <c r="AV105" s="293"/>
      <c r="AW105" s="293"/>
      <c r="AX105" s="293"/>
      <c r="AY105" s="294"/>
      <c r="AZ105" s="449"/>
      <c r="BA105" s="450"/>
      <c r="BB105" s="450"/>
      <c r="BC105" s="450"/>
      <c r="BD105" s="450"/>
      <c r="BE105" s="450"/>
      <c r="BF105" s="451"/>
    </row>
    <row r="106" spans="1:58" ht="11.45" customHeight="1">
      <c r="A106" s="298"/>
      <c r="B106" s="298"/>
      <c r="C106" s="298"/>
      <c r="D106" s="298"/>
      <c r="E106" s="298"/>
      <c r="F106" s="298"/>
      <c r="G106" s="298"/>
      <c r="H106" s="441"/>
      <c r="I106" s="442"/>
      <c r="J106" s="442"/>
      <c r="K106" s="442"/>
      <c r="L106" s="442"/>
      <c r="M106" s="442"/>
      <c r="N106" s="442"/>
      <c r="O106" s="443"/>
      <c r="P106" s="298"/>
      <c r="Q106" s="298"/>
      <c r="R106" s="298"/>
      <c r="S106" s="298"/>
      <c r="T106" s="298"/>
      <c r="U106" s="444"/>
      <c r="V106" s="444"/>
      <c r="W106" s="444"/>
      <c r="X106" s="444"/>
      <c r="Y106" s="444"/>
      <c r="Z106" s="444"/>
      <c r="AA106" s="444"/>
      <c r="AB106" s="444"/>
      <c r="AC106" s="54"/>
      <c r="AD106" s="54"/>
      <c r="AE106" s="295"/>
      <c r="AF106" s="296"/>
      <c r="AG106" s="296"/>
      <c r="AH106" s="296"/>
      <c r="AI106" s="296"/>
      <c r="AJ106" s="296"/>
      <c r="AK106" s="297"/>
      <c r="AL106" s="445"/>
      <c r="AM106" s="445"/>
      <c r="AN106" s="445"/>
      <c r="AO106" s="445"/>
      <c r="AP106" s="445"/>
      <c r="AQ106" s="445"/>
      <c r="AR106" s="445"/>
      <c r="AS106" s="445"/>
      <c r="AT106" s="445"/>
      <c r="AU106" s="292"/>
      <c r="AV106" s="293"/>
      <c r="AW106" s="293"/>
      <c r="AX106" s="293"/>
      <c r="AY106" s="294"/>
      <c r="AZ106" s="449"/>
      <c r="BA106" s="450"/>
      <c r="BB106" s="450"/>
      <c r="BC106" s="450"/>
      <c r="BD106" s="450"/>
      <c r="BE106" s="450"/>
      <c r="BF106" s="451"/>
    </row>
    <row r="107" spans="1:58" ht="11.45" customHeight="1">
      <c r="A107" s="298" t="s">
        <v>83</v>
      </c>
      <c r="B107" s="298"/>
      <c r="C107" s="298"/>
      <c r="D107" s="298"/>
      <c r="E107" s="298"/>
      <c r="F107" s="298"/>
      <c r="G107" s="298"/>
      <c r="H107" s="299">
        <f>BR10</f>
        <v>80.900000000000006</v>
      </c>
      <c r="I107" s="300"/>
      <c r="J107" s="300"/>
      <c r="K107" s="300"/>
      <c r="L107" s="300"/>
      <c r="M107" s="300"/>
      <c r="N107" s="300"/>
      <c r="O107" s="301"/>
      <c r="P107" s="298"/>
      <c r="Q107" s="298"/>
      <c r="R107" s="298"/>
      <c r="S107" s="298"/>
      <c r="T107" s="298"/>
      <c r="U107" s="444"/>
      <c r="V107" s="444"/>
      <c r="W107" s="444"/>
      <c r="X107" s="444"/>
      <c r="Y107" s="444"/>
      <c r="Z107" s="444"/>
      <c r="AA107" s="444"/>
      <c r="AB107" s="444"/>
      <c r="AC107" s="54"/>
      <c r="AD107" s="54"/>
      <c r="AE107" s="289" t="s">
        <v>83</v>
      </c>
      <c r="AF107" s="290"/>
      <c r="AG107" s="290"/>
      <c r="AH107" s="290"/>
      <c r="AI107" s="290"/>
      <c r="AJ107" s="290"/>
      <c r="AK107" s="291"/>
      <c r="AL107" s="308">
        <f>BR18</f>
        <v>86</v>
      </c>
      <c r="AM107" s="308"/>
      <c r="AN107" s="308"/>
      <c r="AO107" s="308"/>
      <c r="AP107" s="308"/>
      <c r="AQ107" s="308"/>
      <c r="AR107" s="308"/>
      <c r="AS107" s="308"/>
      <c r="AT107" s="308"/>
      <c r="AU107" s="292"/>
      <c r="AV107" s="293"/>
      <c r="AW107" s="293"/>
      <c r="AX107" s="293"/>
      <c r="AY107" s="294"/>
      <c r="AZ107" s="449"/>
      <c r="BA107" s="450"/>
      <c r="BB107" s="450"/>
      <c r="BC107" s="450"/>
      <c r="BD107" s="450"/>
      <c r="BE107" s="450"/>
      <c r="BF107" s="451"/>
    </row>
    <row r="108" spans="1:58" ht="11.45" customHeight="1">
      <c r="A108" s="298"/>
      <c r="B108" s="298"/>
      <c r="C108" s="298"/>
      <c r="D108" s="298"/>
      <c r="E108" s="298"/>
      <c r="F108" s="298"/>
      <c r="G108" s="298"/>
      <c r="H108" s="302"/>
      <c r="I108" s="303"/>
      <c r="J108" s="303"/>
      <c r="K108" s="303"/>
      <c r="L108" s="303"/>
      <c r="M108" s="303"/>
      <c r="N108" s="303"/>
      <c r="O108" s="304"/>
      <c r="P108" s="298"/>
      <c r="Q108" s="298"/>
      <c r="R108" s="298"/>
      <c r="S108" s="298"/>
      <c r="T108" s="298"/>
      <c r="U108" s="444"/>
      <c r="V108" s="444"/>
      <c r="W108" s="444"/>
      <c r="X108" s="444"/>
      <c r="Y108" s="444"/>
      <c r="Z108" s="444"/>
      <c r="AA108" s="444"/>
      <c r="AB108" s="444"/>
      <c r="AC108" s="54"/>
      <c r="AD108" s="54"/>
      <c r="AE108" s="292"/>
      <c r="AF108" s="293"/>
      <c r="AG108" s="293"/>
      <c r="AH108" s="293"/>
      <c r="AI108" s="293"/>
      <c r="AJ108" s="293"/>
      <c r="AK108" s="294"/>
      <c r="AL108" s="308"/>
      <c r="AM108" s="308"/>
      <c r="AN108" s="308"/>
      <c r="AO108" s="308"/>
      <c r="AP108" s="308"/>
      <c r="AQ108" s="308"/>
      <c r="AR108" s="308"/>
      <c r="AS108" s="308"/>
      <c r="AT108" s="308"/>
      <c r="AU108" s="292"/>
      <c r="AV108" s="293"/>
      <c r="AW108" s="293"/>
      <c r="AX108" s="293"/>
      <c r="AY108" s="294"/>
      <c r="AZ108" s="449"/>
      <c r="BA108" s="450"/>
      <c r="BB108" s="450"/>
      <c r="BC108" s="450"/>
      <c r="BD108" s="450"/>
      <c r="BE108" s="450"/>
      <c r="BF108" s="451"/>
    </row>
    <row r="109" spans="1:58" ht="11.45" customHeight="1">
      <c r="A109" s="298"/>
      <c r="B109" s="298"/>
      <c r="C109" s="298"/>
      <c r="D109" s="298"/>
      <c r="E109" s="298"/>
      <c r="F109" s="298"/>
      <c r="G109" s="298"/>
      <c r="H109" s="305"/>
      <c r="I109" s="306"/>
      <c r="J109" s="306"/>
      <c r="K109" s="306"/>
      <c r="L109" s="306"/>
      <c r="M109" s="306"/>
      <c r="N109" s="306"/>
      <c r="O109" s="307"/>
      <c r="P109" s="298"/>
      <c r="Q109" s="298"/>
      <c r="R109" s="298"/>
      <c r="S109" s="298"/>
      <c r="T109" s="298"/>
      <c r="U109" s="444"/>
      <c r="V109" s="444"/>
      <c r="W109" s="444"/>
      <c r="X109" s="444"/>
      <c r="Y109" s="444"/>
      <c r="Z109" s="444"/>
      <c r="AA109" s="444"/>
      <c r="AB109" s="444"/>
      <c r="AC109" s="54"/>
      <c r="AD109" s="54"/>
      <c r="AE109" s="295"/>
      <c r="AF109" s="296"/>
      <c r="AG109" s="296"/>
      <c r="AH109" s="296"/>
      <c r="AI109" s="296"/>
      <c r="AJ109" s="296"/>
      <c r="AK109" s="297"/>
      <c r="AL109" s="308"/>
      <c r="AM109" s="308"/>
      <c r="AN109" s="308"/>
      <c r="AO109" s="308"/>
      <c r="AP109" s="308"/>
      <c r="AQ109" s="308"/>
      <c r="AR109" s="308"/>
      <c r="AS109" s="308"/>
      <c r="AT109" s="308"/>
      <c r="AU109" s="295"/>
      <c r="AV109" s="296"/>
      <c r="AW109" s="296"/>
      <c r="AX109" s="296"/>
      <c r="AY109" s="297"/>
      <c r="AZ109" s="452"/>
      <c r="BA109" s="453"/>
      <c r="BB109" s="453"/>
      <c r="BC109" s="453"/>
      <c r="BD109" s="453"/>
      <c r="BE109" s="453"/>
      <c r="BF109" s="454"/>
    </row>
    <row r="110" spans="1:58" ht="11.45" customHeight="1">
      <c r="A110" s="298" t="s">
        <v>8</v>
      </c>
      <c r="B110" s="298"/>
      <c r="C110" s="298"/>
      <c r="D110" s="298"/>
      <c r="E110" s="298"/>
      <c r="F110" s="298"/>
      <c r="G110" s="298"/>
      <c r="H110" s="298"/>
      <c r="I110" s="298"/>
      <c r="J110" s="289" t="s">
        <v>9</v>
      </c>
      <c r="K110" s="290"/>
      <c r="L110" s="290"/>
      <c r="M110" s="290"/>
      <c r="N110" s="290"/>
      <c r="O110" s="290"/>
      <c r="P110" s="290"/>
      <c r="Q110" s="290"/>
      <c r="R110" s="291"/>
      <c r="S110" s="298" t="s">
        <v>81</v>
      </c>
      <c r="T110" s="298"/>
      <c r="U110" s="298"/>
      <c r="V110" s="298"/>
      <c r="W110" s="298"/>
      <c r="X110" s="298"/>
      <c r="Y110" s="298"/>
      <c r="Z110" s="298"/>
      <c r="AA110" s="298"/>
      <c r="AB110" s="298"/>
      <c r="AC110" s="54"/>
      <c r="AD110" s="54"/>
      <c r="AE110" s="289" t="s">
        <v>8</v>
      </c>
      <c r="AF110" s="290"/>
      <c r="AG110" s="290"/>
      <c r="AH110" s="290"/>
      <c r="AI110" s="290"/>
      <c r="AJ110" s="290"/>
      <c r="AK110" s="290"/>
      <c r="AL110" s="290"/>
      <c r="AM110" s="291"/>
      <c r="AN110" s="298" t="s">
        <v>9</v>
      </c>
      <c r="AO110" s="298"/>
      <c r="AP110" s="298"/>
      <c r="AQ110" s="298"/>
      <c r="AR110" s="298"/>
      <c r="AS110" s="298"/>
      <c r="AT110" s="298"/>
      <c r="AU110" s="298"/>
      <c r="AV110" s="298"/>
      <c r="AW110" s="289" t="s">
        <v>81</v>
      </c>
      <c r="AX110" s="290"/>
      <c r="AY110" s="290"/>
      <c r="AZ110" s="290"/>
      <c r="BA110" s="290"/>
      <c r="BB110" s="290"/>
      <c r="BC110" s="290"/>
      <c r="BD110" s="290"/>
      <c r="BE110" s="290"/>
      <c r="BF110" s="291"/>
    </row>
    <row r="111" spans="1:58" ht="11.45" customHeight="1">
      <c r="A111" s="298"/>
      <c r="B111" s="298"/>
      <c r="C111" s="298"/>
      <c r="D111" s="298"/>
      <c r="E111" s="298"/>
      <c r="F111" s="298"/>
      <c r="G111" s="298"/>
      <c r="H111" s="298"/>
      <c r="I111" s="298"/>
      <c r="J111" s="292"/>
      <c r="K111" s="293"/>
      <c r="L111" s="293"/>
      <c r="M111" s="293"/>
      <c r="N111" s="293"/>
      <c r="O111" s="293"/>
      <c r="P111" s="293"/>
      <c r="Q111" s="293"/>
      <c r="R111" s="294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54"/>
      <c r="AD111" s="54"/>
      <c r="AE111" s="292"/>
      <c r="AF111" s="293"/>
      <c r="AG111" s="293"/>
      <c r="AH111" s="293"/>
      <c r="AI111" s="293"/>
      <c r="AJ111" s="293"/>
      <c r="AK111" s="293"/>
      <c r="AL111" s="293"/>
      <c r="AM111" s="294"/>
      <c r="AN111" s="298"/>
      <c r="AO111" s="298"/>
      <c r="AP111" s="298"/>
      <c r="AQ111" s="298"/>
      <c r="AR111" s="298"/>
      <c r="AS111" s="298"/>
      <c r="AT111" s="298"/>
      <c r="AU111" s="298"/>
      <c r="AV111" s="298"/>
      <c r="AW111" s="292"/>
      <c r="AX111" s="293"/>
      <c r="AY111" s="293"/>
      <c r="AZ111" s="293"/>
      <c r="BA111" s="293"/>
      <c r="BB111" s="293"/>
      <c r="BC111" s="293"/>
      <c r="BD111" s="293"/>
      <c r="BE111" s="293"/>
      <c r="BF111" s="294"/>
    </row>
    <row r="112" spans="1:58" ht="11.45" customHeight="1">
      <c r="A112" s="298"/>
      <c r="B112" s="298"/>
      <c r="C112" s="298"/>
      <c r="D112" s="298"/>
      <c r="E112" s="298"/>
      <c r="F112" s="298"/>
      <c r="G112" s="298"/>
      <c r="H112" s="298"/>
      <c r="I112" s="298"/>
      <c r="J112" s="295"/>
      <c r="K112" s="296"/>
      <c r="L112" s="296"/>
      <c r="M112" s="296"/>
      <c r="N112" s="296"/>
      <c r="O112" s="296"/>
      <c r="P112" s="296"/>
      <c r="Q112" s="296"/>
      <c r="R112" s="297"/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54"/>
      <c r="AD112" s="54"/>
      <c r="AE112" s="295"/>
      <c r="AF112" s="296"/>
      <c r="AG112" s="296"/>
      <c r="AH112" s="296"/>
      <c r="AI112" s="296"/>
      <c r="AJ112" s="296"/>
      <c r="AK112" s="296"/>
      <c r="AL112" s="296"/>
      <c r="AM112" s="297"/>
      <c r="AN112" s="309"/>
      <c r="AO112" s="309"/>
      <c r="AP112" s="309"/>
      <c r="AQ112" s="309"/>
      <c r="AR112" s="309"/>
      <c r="AS112" s="309"/>
      <c r="AT112" s="309"/>
      <c r="AU112" s="309"/>
      <c r="AV112" s="309"/>
      <c r="AW112" s="295"/>
      <c r="AX112" s="296"/>
      <c r="AY112" s="296"/>
      <c r="AZ112" s="296"/>
      <c r="BA112" s="296"/>
      <c r="BB112" s="296"/>
      <c r="BC112" s="296"/>
      <c r="BD112" s="296"/>
      <c r="BE112" s="296"/>
      <c r="BF112" s="297"/>
    </row>
    <row r="113" spans="1:58" ht="11.45" customHeight="1">
      <c r="A113" s="416">
        <f>BX8</f>
        <v>31286460</v>
      </c>
      <c r="B113" s="416"/>
      <c r="C113" s="416"/>
      <c r="D113" s="416"/>
      <c r="E113" s="416"/>
      <c r="F113" s="416"/>
      <c r="G113" s="416"/>
      <c r="H113" s="417"/>
      <c r="I113" s="418" t="s">
        <v>44</v>
      </c>
      <c r="J113" s="419">
        <f>BX10</f>
        <v>26939700</v>
      </c>
      <c r="K113" s="420"/>
      <c r="L113" s="420"/>
      <c r="M113" s="420"/>
      <c r="N113" s="420"/>
      <c r="O113" s="420"/>
      <c r="P113" s="420"/>
      <c r="Q113" s="420"/>
      <c r="R113" s="425" t="s">
        <v>44</v>
      </c>
      <c r="S113" s="426">
        <f>CE9</f>
        <v>58226160</v>
      </c>
      <c r="T113" s="426"/>
      <c r="U113" s="426"/>
      <c r="V113" s="426"/>
      <c r="W113" s="426"/>
      <c r="X113" s="426"/>
      <c r="Y113" s="426"/>
      <c r="Z113" s="426"/>
      <c r="AA113" s="427"/>
      <c r="AB113" s="428" t="s">
        <v>44</v>
      </c>
      <c r="AC113" s="54"/>
      <c r="AD113" s="54"/>
      <c r="AE113" s="429">
        <f>BX16</f>
        <v>14985000</v>
      </c>
      <c r="AF113" s="430"/>
      <c r="AG113" s="430"/>
      <c r="AH113" s="430"/>
      <c r="AI113" s="430"/>
      <c r="AJ113" s="430"/>
      <c r="AK113" s="430"/>
      <c r="AL113" s="290" t="s">
        <v>44</v>
      </c>
      <c r="AM113" s="291"/>
      <c r="AN113" s="429">
        <f>BX18</f>
        <v>28638000</v>
      </c>
      <c r="AO113" s="430"/>
      <c r="AP113" s="430"/>
      <c r="AQ113" s="430"/>
      <c r="AR113" s="430"/>
      <c r="AS113" s="430"/>
      <c r="AT113" s="430"/>
      <c r="AU113" s="290" t="s">
        <v>44</v>
      </c>
      <c r="AV113" s="291"/>
      <c r="AW113" s="384">
        <f>CE17</f>
        <v>43623000</v>
      </c>
      <c r="AX113" s="385"/>
      <c r="AY113" s="385"/>
      <c r="AZ113" s="385"/>
      <c r="BA113" s="385"/>
      <c r="BB113" s="385"/>
      <c r="BC113" s="385"/>
      <c r="BD113" s="385"/>
      <c r="BE113" s="385"/>
      <c r="BF113" s="390" t="s">
        <v>44</v>
      </c>
    </row>
    <row r="114" spans="1:58" ht="11.45" customHeight="1">
      <c r="A114" s="416"/>
      <c r="B114" s="416"/>
      <c r="C114" s="416"/>
      <c r="D114" s="416"/>
      <c r="E114" s="416"/>
      <c r="F114" s="416"/>
      <c r="G114" s="416"/>
      <c r="H114" s="417"/>
      <c r="I114" s="418"/>
      <c r="J114" s="421"/>
      <c r="K114" s="422"/>
      <c r="L114" s="422"/>
      <c r="M114" s="422"/>
      <c r="N114" s="422"/>
      <c r="O114" s="422"/>
      <c r="P114" s="422"/>
      <c r="Q114" s="422"/>
      <c r="R114" s="425"/>
      <c r="S114" s="426"/>
      <c r="T114" s="426"/>
      <c r="U114" s="426"/>
      <c r="V114" s="426"/>
      <c r="W114" s="426"/>
      <c r="X114" s="426"/>
      <c r="Y114" s="426"/>
      <c r="Z114" s="426"/>
      <c r="AA114" s="427"/>
      <c r="AB114" s="428"/>
      <c r="AC114" s="54"/>
      <c r="AD114" s="54"/>
      <c r="AE114" s="431"/>
      <c r="AF114" s="432"/>
      <c r="AG114" s="432"/>
      <c r="AH114" s="432"/>
      <c r="AI114" s="432"/>
      <c r="AJ114" s="432"/>
      <c r="AK114" s="432"/>
      <c r="AL114" s="293"/>
      <c r="AM114" s="294"/>
      <c r="AN114" s="431"/>
      <c r="AO114" s="432"/>
      <c r="AP114" s="432"/>
      <c r="AQ114" s="432"/>
      <c r="AR114" s="432"/>
      <c r="AS114" s="432"/>
      <c r="AT114" s="432"/>
      <c r="AU114" s="293"/>
      <c r="AV114" s="294"/>
      <c r="AW114" s="386"/>
      <c r="AX114" s="387"/>
      <c r="AY114" s="387"/>
      <c r="AZ114" s="387"/>
      <c r="BA114" s="387"/>
      <c r="BB114" s="387"/>
      <c r="BC114" s="387"/>
      <c r="BD114" s="387"/>
      <c r="BE114" s="387"/>
      <c r="BF114" s="391"/>
    </row>
    <row r="115" spans="1:58" ht="11.45" customHeight="1">
      <c r="A115" s="416"/>
      <c r="B115" s="416"/>
      <c r="C115" s="416"/>
      <c r="D115" s="416"/>
      <c r="E115" s="416"/>
      <c r="F115" s="416"/>
      <c r="G115" s="416"/>
      <c r="H115" s="417"/>
      <c r="I115" s="418"/>
      <c r="J115" s="423"/>
      <c r="K115" s="424"/>
      <c r="L115" s="424"/>
      <c r="M115" s="424"/>
      <c r="N115" s="424"/>
      <c r="O115" s="424"/>
      <c r="P115" s="424"/>
      <c r="Q115" s="424"/>
      <c r="R115" s="425"/>
      <c r="S115" s="426"/>
      <c r="T115" s="426"/>
      <c r="U115" s="426"/>
      <c r="V115" s="426"/>
      <c r="W115" s="426"/>
      <c r="X115" s="426"/>
      <c r="Y115" s="426"/>
      <c r="Z115" s="426"/>
      <c r="AA115" s="427"/>
      <c r="AB115" s="428"/>
      <c r="AC115" s="54"/>
      <c r="AD115" s="54"/>
      <c r="AE115" s="433"/>
      <c r="AF115" s="434"/>
      <c r="AG115" s="434"/>
      <c r="AH115" s="434"/>
      <c r="AI115" s="434"/>
      <c r="AJ115" s="434"/>
      <c r="AK115" s="434"/>
      <c r="AL115" s="296"/>
      <c r="AM115" s="297"/>
      <c r="AN115" s="433"/>
      <c r="AO115" s="434"/>
      <c r="AP115" s="434"/>
      <c r="AQ115" s="434"/>
      <c r="AR115" s="434"/>
      <c r="AS115" s="434"/>
      <c r="AT115" s="434"/>
      <c r="AU115" s="296"/>
      <c r="AV115" s="297"/>
      <c r="AW115" s="388"/>
      <c r="AX115" s="389"/>
      <c r="AY115" s="389"/>
      <c r="AZ115" s="389"/>
      <c r="BA115" s="389"/>
      <c r="BB115" s="389"/>
      <c r="BC115" s="389"/>
      <c r="BD115" s="389"/>
      <c r="BE115" s="389"/>
      <c r="BF115" s="392"/>
    </row>
    <row r="130" spans="3:58" ht="11.45" customHeight="1">
      <c r="C130" s="312" t="s">
        <v>51</v>
      </c>
      <c r="D130" s="312"/>
      <c r="E130" s="312"/>
      <c r="F130" s="312"/>
      <c r="G130" s="312"/>
      <c r="H130" s="312"/>
      <c r="I130" s="312"/>
      <c r="J130" s="312"/>
      <c r="K130" s="312"/>
      <c r="L130" s="312"/>
      <c r="M130" s="312"/>
      <c r="N130" s="312"/>
      <c r="O130" s="312"/>
      <c r="P130" s="312"/>
      <c r="Q130" s="312"/>
      <c r="R130" s="312"/>
      <c r="S130" s="312"/>
      <c r="T130" s="393">
        <f>CG5</f>
        <v>0</v>
      </c>
      <c r="U130" s="393"/>
      <c r="V130" s="393"/>
      <c r="W130" s="393"/>
      <c r="X130" s="393"/>
      <c r="Y130" s="393"/>
      <c r="Z130" s="394" t="s">
        <v>44</v>
      </c>
    </row>
    <row r="131" spans="3:58" ht="11.45" customHeight="1">
      <c r="C131" s="312"/>
      <c r="D131" s="312"/>
      <c r="E131" s="312"/>
      <c r="F131" s="312"/>
      <c r="G131" s="312"/>
      <c r="H131" s="312"/>
      <c r="I131" s="312"/>
      <c r="J131" s="312"/>
      <c r="K131" s="312"/>
      <c r="L131" s="312"/>
      <c r="M131" s="312"/>
      <c r="N131" s="312"/>
      <c r="O131" s="312"/>
      <c r="P131" s="312"/>
      <c r="Q131" s="312"/>
      <c r="R131" s="312"/>
      <c r="S131" s="312"/>
      <c r="T131" s="393"/>
      <c r="U131" s="393"/>
      <c r="V131" s="393"/>
      <c r="W131" s="393"/>
      <c r="X131" s="393"/>
      <c r="Y131" s="393"/>
      <c r="Z131" s="394"/>
      <c r="AE131" s="57"/>
      <c r="AF131" s="58"/>
      <c r="AG131" s="58"/>
      <c r="AH131" s="58"/>
      <c r="AI131" s="58"/>
      <c r="AJ131" s="58"/>
      <c r="AK131" s="59"/>
      <c r="AL131" s="57"/>
      <c r="AM131" s="58"/>
      <c r="AN131" s="58"/>
      <c r="AO131" s="58"/>
      <c r="AP131" s="58"/>
      <c r="AQ131" s="58"/>
      <c r="AR131" s="59"/>
      <c r="AS131" s="395" t="s">
        <v>91</v>
      </c>
      <c r="AT131" s="396"/>
      <c r="AU131" s="396"/>
      <c r="AV131" s="396"/>
      <c r="AW131" s="396"/>
      <c r="AX131" s="396"/>
      <c r="AY131" s="397"/>
      <c r="AZ131" s="404" t="s">
        <v>18</v>
      </c>
      <c r="BA131" s="405"/>
      <c r="BB131" s="405"/>
      <c r="BC131" s="405"/>
      <c r="BD131" s="405"/>
      <c r="BE131" s="405"/>
      <c r="BF131" s="406"/>
    </row>
    <row r="132" spans="3:58" ht="11.45" customHeight="1">
      <c r="E132" s="410" t="s">
        <v>43</v>
      </c>
      <c r="F132" s="411"/>
      <c r="G132" s="411"/>
      <c r="H132" s="411"/>
      <c r="I132" s="411"/>
      <c r="J132" s="411"/>
      <c r="K132" s="411"/>
      <c r="L132" s="411"/>
      <c r="M132" s="411"/>
      <c r="N132" s="411"/>
      <c r="O132" s="411"/>
      <c r="P132" s="411"/>
      <c r="Q132" s="411"/>
      <c r="R132" s="411"/>
      <c r="S132" s="411"/>
      <c r="T132" s="411"/>
      <c r="U132" s="411"/>
      <c r="V132" s="411"/>
      <c r="W132" s="412"/>
      <c r="AE132" s="277" t="s">
        <v>53</v>
      </c>
      <c r="AF132" s="278"/>
      <c r="AG132" s="278"/>
      <c r="AH132" s="278"/>
      <c r="AI132" s="278"/>
      <c r="AJ132" s="278"/>
      <c r="AK132" s="279"/>
      <c r="AL132" s="277" t="s">
        <v>52</v>
      </c>
      <c r="AM132" s="278"/>
      <c r="AN132" s="278"/>
      <c r="AO132" s="278"/>
      <c r="AP132" s="278"/>
      <c r="AQ132" s="278"/>
      <c r="AR132" s="279"/>
      <c r="AS132" s="398"/>
      <c r="AT132" s="399"/>
      <c r="AU132" s="399"/>
      <c r="AV132" s="399"/>
      <c r="AW132" s="399"/>
      <c r="AX132" s="399"/>
      <c r="AY132" s="400"/>
      <c r="AZ132" s="277"/>
      <c r="BA132" s="278"/>
      <c r="BB132" s="278"/>
      <c r="BC132" s="278"/>
      <c r="BD132" s="278"/>
      <c r="BE132" s="278"/>
      <c r="BF132" s="279"/>
    </row>
    <row r="133" spans="3:58" ht="11.45" customHeight="1">
      <c r="E133" s="413"/>
      <c r="F133" s="414"/>
      <c r="G133" s="414"/>
      <c r="H133" s="414"/>
      <c r="I133" s="414"/>
      <c r="J133" s="414"/>
      <c r="K133" s="414"/>
      <c r="L133" s="414"/>
      <c r="M133" s="414"/>
      <c r="N133" s="414"/>
      <c r="O133" s="414"/>
      <c r="P133" s="414"/>
      <c r="Q133" s="414"/>
      <c r="R133" s="414"/>
      <c r="S133" s="414"/>
      <c r="T133" s="414"/>
      <c r="U133" s="414"/>
      <c r="V133" s="414"/>
      <c r="W133" s="415"/>
      <c r="AE133" s="277"/>
      <c r="AF133" s="278"/>
      <c r="AG133" s="278"/>
      <c r="AH133" s="278"/>
      <c r="AI133" s="278"/>
      <c r="AJ133" s="278"/>
      <c r="AK133" s="279"/>
      <c r="AL133" s="277"/>
      <c r="AM133" s="278"/>
      <c r="AN133" s="278"/>
      <c r="AO133" s="278"/>
      <c r="AP133" s="278"/>
      <c r="AQ133" s="278"/>
      <c r="AR133" s="279"/>
      <c r="AS133" s="398"/>
      <c r="AT133" s="399"/>
      <c r="AU133" s="399"/>
      <c r="AV133" s="399"/>
      <c r="AW133" s="399"/>
      <c r="AX133" s="399"/>
      <c r="AY133" s="400"/>
      <c r="AZ133" s="277"/>
      <c r="BA133" s="278"/>
      <c r="BB133" s="278"/>
      <c r="BC133" s="278"/>
      <c r="BD133" s="278"/>
      <c r="BE133" s="278"/>
      <c r="BF133" s="279"/>
    </row>
    <row r="134" spans="3:58" ht="11.45" customHeight="1">
      <c r="E134" s="413"/>
      <c r="F134" s="414"/>
      <c r="G134" s="414"/>
      <c r="H134" s="414"/>
      <c r="I134" s="414"/>
      <c r="J134" s="414"/>
      <c r="K134" s="414"/>
      <c r="L134" s="414"/>
      <c r="M134" s="414"/>
      <c r="N134" s="414"/>
      <c r="O134" s="414"/>
      <c r="P134" s="414"/>
      <c r="Q134" s="414"/>
      <c r="R134" s="414"/>
      <c r="S134" s="414"/>
      <c r="T134" s="414"/>
      <c r="U134" s="414"/>
      <c r="V134" s="414"/>
      <c r="W134" s="415"/>
      <c r="AE134" s="60"/>
      <c r="AF134" s="61"/>
      <c r="AG134" s="61"/>
      <c r="AH134" s="61"/>
      <c r="AI134" s="61"/>
      <c r="AJ134" s="61"/>
      <c r="AK134" s="62"/>
      <c r="AL134" s="60"/>
      <c r="AM134" s="61"/>
      <c r="AN134" s="61"/>
      <c r="AO134" s="61"/>
      <c r="AP134" s="61"/>
      <c r="AQ134" s="61"/>
      <c r="AR134" s="62"/>
      <c r="AS134" s="401"/>
      <c r="AT134" s="402"/>
      <c r="AU134" s="402"/>
      <c r="AV134" s="402"/>
      <c r="AW134" s="402"/>
      <c r="AX134" s="402"/>
      <c r="AY134" s="403"/>
      <c r="AZ134" s="407"/>
      <c r="BA134" s="408"/>
      <c r="BB134" s="408"/>
      <c r="BC134" s="408"/>
      <c r="BD134" s="408"/>
      <c r="BE134" s="408"/>
      <c r="BF134" s="409"/>
    </row>
    <row r="135" spans="3:58" ht="11.1" customHeight="1">
      <c r="E135" s="239">
        <f>CG3*10000</f>
        <v>0</v>
      </c>
      <c r="F135" s="240"/>
      <c r="G135" s="240"/>
      <c r="H135" s="240"/>
      <c r="I135" s="240"/>
      <c r="J135" s="240"/>
      <c r="K135" s="240"/>
      <c r="L135" s="240"/>
      <c r="M135" s="240"/>
      <c r="N135" s="240"/>
      <c r="O135" s="240"/>
      <c r="P135" s="240"/>
      <c r="Q135" s="240"/>
      <c r="R135" s="240"/>
      <c r="S135" s="240"/>
      <c r="T135" s="243" t="s">
        <v>44</v>
      </c>
      <c r="U135" s="243"/>
      <c r="V135" s="243"/>
      <c r="W135" s="244"/>
      <c r="BE135" s="36"/>
      <c r="BF135" s="37"/>
    </row>
    <row r="136" spans="3:58" ht="11.45" customHeight="1">
      <c r="E136" s="239"/>
      <c r="F136" s="240"/>
      <c r="G136" s="240"/>
      <c r="H136" s="240"/>
      <c r="I136" s="240"/>
      <c r="J136" s="240"/>
      <c r="K136" s="240"/>
      <c r="L136" s="240"/>
      <c r="M136" s="240"/>
      <c r="N136" s="240"/>
      <c r="O136" s="240"/>
      <c r="P136" s="240"/>
      <c r="Q136" s="240"/>
      <c r="R136" s="240"/>
      <c r="S136" s="240"/>
      <c r="T136" s="243"/>
      <c r="U136" s="243"/>
      <c r="V136" s="243"/>
      <c r="W136" s="244"/>
      <c r="AE136" s="57"/>
      <c r="AF136" s="58"/>
      <c r="AG136" s="58"/>
      <c r="AH136" s="58"/>
      <c r="AI136" s="58"/>
      <c r="AJ136" s="58"/>
      <c r="AK136" s="58"/>
      <c r="AL136" s="280">
        <f>CE9</f>
        <v>58226160</v>
      </c>
      <c r="AM136" s="281"/>
      <c r="AN136" s="281"/>
      <c r="AO136" s="281"/>
      <c r="AP136" s="281"/>
      <c r="AQ136" s="281"/>
      <c r="AR136" s="282"/>
      <c r="AS136" s="80"/>
      <c r="AT136" s="76"/>
      <c r="AU136" s="76"/>
      <c r="AV136" s="76"/>
      <c r="AW136" s="76"/>
      <c r="AX136" s="76"/>
      <c r="AY136" s="77"/>
      <c r="AZ136" s="280">
        <f>CE17</f>
        <v>43623000</v>
      </c>
      <c r="BA136" s="281"/>
      <c r="BB136" s="281"/>
      <c r="BC136" s="281"/>
      <c r="BD136" s="281"/>
      <c r="BE136" s="281"/>
      <c r="BF136" s="282"/>
    </row>
    <row r="137" spans="3:58" ht="11.45" customHeight="1">
      <c r="E137" s="241"/>
      <c r="F137" s="242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5"/>
      <c r="U137" s="245"/>
      <c r="V137" s="245"/>
      <c r="W137" s="246"/>
      <c r="AE137" s="277" t="s">
        <v>54</v>
      </c>
      <c r="AF137" s="278"/>
      <c r="AG137" s="278"/>
      <c r="AH137" s="278"/>
      <c r="AI137" s="278"/>
      <c r="AJ137" s="278"/>
      <c r="AK137" s="278"/>
      <c r="AL137" s="283"/>
      <c r="AM137" s="284"/>
      <c r="AN137" s="284"/>
      <c r="AO137" s="284"/>
      <c r="AP137" s="284"/>
      <c r="AQ137" s="284"/>
      <c r="AR137" s="285"/>
      <c r="AS137" s="379">
        <f>CE13</f>
        <v>54223500</v>
      </c>
      <c r="AT137" s="380"/>
      <c r="AU137" s="380"/>
      <c r="AV137" s="380"/>
      <c r="AW137" s="380"/>
      <c r="AX137" s="380"/>
      <c r="AY137" s="381"/>
      <c r="AZ137" s="283"/>
      <c r="BA137" s="284"/>
      <c r="BB137" s="284"/>
      <c r="BC137" s="284"/>
      <c r="BD137" s="284"/>
      <c r="BE137" s="284"/>
      <c r="BF137" s="285"/>
    </row>
    <row r="138" spans="3:58" ht="11.45" customHeight="1">
      <c r="N138" s="382" t="s">
        <v>50</v>
      </c>
      <c r="O138" s="382"/>
      <c r="P138" s="382"/>
      <c r="Q138" s="382"/>
      <c r="R138" s="382"/>
      <c r="S138" s="382"/>
      <c r="T138" s="382"/>
      <c r="U138" s="382"/>
      <c r="V138" s="382"/>
      <c r="W138" s="382"/>
      <c r="AE138" s="277"/>
      <c r="AF138" s="278"/>
      <c r="AG138" s="278"/>
      <c r="AH138" s="278"/>
      <c r="AI138" s="278"/>
      <c r="AJ138" s="278"/>
      <c r="AK138" s="278"/>
      <c r="AL138" s="283"/>
      <c r="AM138" s="284"/>
      <c r="AN138" s="284"/>
      <c r="AO138" s="284"/>
      <c r="AP138" s="284"/>
      <c r="AQ138" s="284"/>
      <c r="AR138" s="285"/>
      <c r="AS138" s="379"/>
      <c r="AT138" s="380"/>
      <c r="AU138" s="380"/>
      <c r="AV138" s="380"/>
      <c r="AW138" s="380"/>
      <c r="AX138" s="380"/>
      <c r="AY138" s="381"/>
      <c r="AZ138" s="283"/>
      <c r="BA138" s="284"/>
      <c r="BB138" s="284"/>
      <c r="BC138" s="284"/>
      <c r="BD138" s="284"/>
      <c r="BE138" s="284"/>
      <c r="BF138" s="285"/>
    </row>
    <row r="139" spans="3:58" ht="11.45" customHeight="1">
      <c r="N139" s="383"/>
      <c r="O139" s="383"/>
      <c r="P139" s="383"/>
      <c r="Q139" s="383"/>
      <c r="R139" s="383"/>
      <c r="S139" s="383"/>
      <c r="T139" s="383"/>
      <c r="U139" s="383"/>
      <c r="V139" s="383"/>
      <c r="W139" s="383"/>
      <c r="AE139" s="60"/>
      <c r="AF139" s="61"/>
      <c r="AG139" s="61"/>
      <c r="AH139" s="61"/>
      <c r="AI139" s="61"/>
      <c r="AJ139" s="61"/>
      <c r="AK139" s="61"/>
      <c r="AL139" s="286"/>
      <c r="AM139" s="287"/>
      <c r="AN139" s="287"/>
      <c r="AO139" s="287"/>
      <c r="AP139" s="287"/>
      <c r="AQ139" s="287"/>
      <c r="AR139" s="288"/>
      <c r="AS139" s="81"/>
      <c r="AT139" s="78"/>
      <c r="AU139" s="78"/>
      <c r="AV139" s="78"/>
      <c r="AW139" s="78"/>
      <c r="AX139" s="78"/>
      <c r="AY139" s="79"/>
      <c r="AZ139" s="286"/>
      <c r="BA139" s="287"/>
      <c r="BB139" s="287"/>
      <c r="BC139" s="287"/>
      <c r="BD139" s="287"/>
      <c r="BE139" s="287"/>
      <c r="BF139" s="288"/>
    </row>
    <row r="140" spans="3:58" ht="11.45" customHeight="1" thickBot="1">
      <c r="AE140" s="38"/>
      <c r="AF140" s="38"/>
      <c r="AG140" s="38"/>
      <c r="AH140" s="38"/>
      <c r="AI140" s="38"/>
      <c r="AJ140" s="38"/>
      <c r="AK140" s="38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  <c r="AW140" s="63"/>
      <c r="AX140" s="63"/>
      <c r="AY140" s="63"/>
      <c r="AZ140" s="55"/>
      <c r="BA140" s="55"/>
      <c r="BB140" s="55"/>
      <c r="BC140" s="55"/>
      <c r="BD140" s="55"/>
      <c r="BE140" s="55"/>
      <c r="BF140" s="55"/>
    </row>
    <row r="141" spans="3:58" ht="11.45" customHeight="1" thickTop="1" thickBot="1">
      <c r="L141" s="44"/>
      <c r="M141" s="45"/>
      <c r="N141" s="45"/>
      <c r="O141" s="45"/>
      <c r="P141" s="43"/>
      <c r="AE141" s="57"/>
      <c r="AF141" s="58"/>
      <c r="AG141" s="58"/>
      <c r="AH141" s="58"/>
      <c r="AI141" s="58"/>
      <c r="AJ141" s="58"/>
      <c r="AK141" s="58"/>
      <c r="AL141" s="64"/>
      <c r="AM141" s="65"/>
      <c r="AN141" s="65"/>
      <c r="AO141" s="65"/>
      <c r="AP141" s="65"/>
      <c r="AQ141" s="65"/>
      <c r="AR141" s="66"/>
      <c r="AS141" s="70"/>
      <c r="AT141" s="71"/>
      <c r="AU141" s="71"/>
      <c r="AV141" s="71"/>
      <c r="AW141" s="71"/>
      <c r="AX141" s="71"/>
      <c r="AY141" s="72"/>
      <c r="AZ141" s="349" t="e">
        <f>CK17</f>
        <v>#DIV/0!</v>
      </c>
      <c r="BA141" s="350"/>
      <c r="BB141" s="350"/>
      <c r="BC141" s="350"/>
      <c r="BD141" s="350"/>
      <c r="BE141" s="355" t="s">
        <v>57</v>
      </c>
      <c r="BF141" s="356"/>
    </row>
    <row r="142" spans="3:58" ht="11.45" customHeight="1" thickTop="1">
      <c r="K142" s="47"/>
      <c r="L142" s="361" t="s">
        <v>49</v>
      </c>
      <c r="M142" s="362"/>
      <c r="N142" s="362"/>
      <c r="O142" s="362"/>
      <c r="P142" s="363"/>
      <c r="Q142" s="46"/>
      <c r="AE142" s="277" t="s">
        <v>89</v>
      </c>
      <c r="AF142" s="278"/>
      <c r="AG142" s="278"/>
      <c r="AH142" s="278"/>
      <c r="AI142" s="278"/>
      <c r="AJ142" s="278"/>
      <c r="AK142" s="278"/>
      <c r="AL142" s="367" t="e">
        <f>CK9</f>
        <v>#DIV/0!</v>
      </c>
      <c r="AM142" s="368"/>
      <c r="AN142" s="368"/>
      <c r="AO142" s="368"/>
      <c r="AP142" s="368"/>
      <c r="AQ142" s="357" t="s">
        <v>57</v>
      </c>
      <c r="AR142" s="358"/>
      <c r="AS142" s="369" t="e">
        <f>CK13</f>
        <v>#DIV/0!</v>
      </c>
      <c r="AT142" s="370"/>
      <c r="AU142" s="370"/>
      <c r="AV142" s="370"/>
      <c r="AW142" s="370"/>
      <c r="AX142" s="371" t="s">
        <v>57</v>
      </c>
      <c r="AY142" s="372"/>
      <c r="AZ142" s="351"/>
      <c r="BA142" s="352"/>
      <c r="BB142" s="352"/>
      <c r="BC142" s="352"/>
      <c r="BD142" s="352"/>
      <c r="BE142" s="357"/>
      <c r="BF142" s="358"/>
    </row>
    <row r="143" spans="3:58" ht="11.45" customHeight="1">
      <c r="K143" s="52"/>
      <c r="L143" s="364"/>
      <c r="M143" s="365"/>
      <c r="N143" s="365"/>
      <c r="O143" s="365"/>
      <c r="P143" s="366"/>
      <c r="Q143" s="52"/>
      <c r="AE143" s="277"/>
      <c r="AF143" s="278"/>
      <c r="AG143" s="278"/>
      <c r="AH143" s="278"/>
      <c r="AI143" s="278"/>
      <c r="AJ143" s="278"/>
      <c r="AK143" s="278"/>
      <c r="AL143" s="367"/>
      <c r="AM143" s="368"/>
      <c r="AN143" s="368"/>
      <c r="AO143" s="368"/>
      <c r="AP143" s="368"/>
      <c r="AQ143" s="357"/>
      <c r="AR143" s="358"/>
      <c r="AS143" s="369"/>
      <c r="AT143" s="370"/>
      <c r="AU143" s="370"/>
      <c r="AV143" s="370"/>
      <c r="AW143" s="370"/>
      <c r="AX143" s="371"/>
      <c r="AY143" s="372"/>
      <c r="AZ143" s="351"/>
      <c r="BA143" s="352"/>
      <c r="BB143" s="352"/>
      <c r="BC143" s="352"/>
      <c r="BD143" s="352"/>
      <c r="BE143" s="357"/>
      <c r="BF143" s="358"/>
    </row>
    <row r="144" spans="3:58" ht="11.45" customHeight="1">
      <c r="K144" s="52"/>
      <c r="L144" s="373">
        <v>5.3999999999999999E-2</v>
      </c>
      <c r="M144" s="374"/>
      <c r="N144" s="374"/>
      <c r="O144" s="374"/>
      <c r="P144" s="375"/>
      <c r="Q144" s="52"/>
      <c r="AE144" s="60"/>
      <c r="AF144" s="61"/>
      <c r="AG144" s="61"/>
      <c r="AH144" s="61"/>
      <c r="AI144" s="61"/>
      <c r="AJ144" s="61"/>
      <c r="AK144" s="61"/>
      <c r="AL144" s="67"/>
      <c r="AM144" s="68"/>
      <c r="AN144" s="68"/>
      <c r="AO144" s="68"/>
      <c r="AP144" s="68"/>
      <c r="AQ144" s="68"/>
      <c r="AR144" s="69"/>
      <c r="AS144" s="73"/>
      <c r="AT144" s="74"/>
      <c r="AU144" s="74"/>
      <c r="AV144" s="74"/>
      <c r="AW144" s="74"/>
      <c r="AX144" s="74"/>
      <c r="AY144" s="75"/>
      <c r="AZ144" s="353"/>
      <c r="BA144" s="354"/>
      <c r="BB144" s="354"/>
      <c r="BC144" s="354"/>
      <c r="BD144" s="354"/>
      <c r="BE144" s="359"/>
      <c r="BF144" s="360"/>
    </row>
    <row r="145" spans="1:58" ht="11.45" customHeight="1" thickBot="1">
      <c r="K145" s="49"/>
      <c r="L145" s="376"/>
      <c r="M145" s="377"/>
      <c r="N145" s="377"/>
      <c r="O145" s="377"/>
      <c r="P145" s="378"/>
      <c r="Q145" s="48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</row>
    <row r="146" spans="1:58" ht="11.45" customHeight="1" thickTop="1" thickBot="1">
      <c r="L146" s="51"/>
      <c r="M146" s="45"/>
      <c r="N146" s="45"/>
      <c r="O146" s="45"/>
      <c r="P146" s="50"/>
      <c r="AE146" s="57"/>
      <c r="AF146" s="58"/>
      <c r="AG146" s="58"/>
      <c r="AH146" s="58"/>
      <c r="AI146" s="58"/>
      <c r="AJ146" s="58"/>
      <c r="AK146" s="58"/>
      <c r="AL146" s="325">
        <f>CQ9</f>
        <v>0</v>
      </c>
      <c r="AM146" s="326"/>
      <c r="AN146" s="326"/>
      <c r="AO146" s="326"/>
      <c r="AP146" s="326"/>
      <c r="AQ146" s="331" t="s">
        <v>58</v>
      </c>
      <c r="AR146" s="332"/>
      <c r="AS146" s="337">
        <f>CQ13</f>
        <v>0</v>
      </c>
      <c r="AT146" s="338"/>
      <c r="AU146" s="338"/>
      <c r="AV146" s="338"/>
      <c r="AW146" s="338"/>
      <c r="AX146" s="343" t="s">
        <v>58</v>
      </c>
      <c r="AY146" s="344"/>
      <c r="AZ146" s="325">
        <f>CQ17</f>
        <v>0</v>
      </c>
      <c r="BA146" s="326"/>
      <c r="BB146" s="326"/>
      <c r="BC146" s="326"/>
      <c r="BD146" s="326"/>
      <c r="BE146" s="331" t="s">
        <v>58</v>
      </c>
      <c r="BF146" s="332"/>
    </row>
    <row r="147" spans="1:58" ht="11.45" customHeight="1" thickTop="1">
      <c r="AE147" s="277" t="s">
        <v>55</v>
      </c>
      <c r="AF147" s="278"/>
      <c r="AG147" s="278"/>
      <c r="AH147" s="278"/>
      <c r="AI147" s="278"/>
      <c r="AJ147" s="278"/>
      <c r="AK147" s="278"/>
      <c r="AL147" s="327"/>
      <c r="AM147" s="328"/>
      <c r="AN147" s="328"/>
      <c r="AO147" s="328"/>
      <c r="AP147" s="328"/>
      <c r="AQ147" s="333"/>
      <c r="AR147" s="334"/>
      <c r="AS147" s="339"/>
      <c r="AT147" s="340"/>
      <c r="AU147" s="340"/>
      <c r="AV147" s="340"/>
      <c r="AW147" s="340"/>
      <c r="AX147" s="345"/>
      <c r="AY147" s="346"/>
      <c r="AZ147" s="327"/>
      <c r="BA147" s="328"/>
      <c r="BB147" s="328"/>
      <c r="BC147" s="328"/>
      <c r="BD147" s="328"/>
      <c r="BE147" s="333"/>
      <c r="BF147" s="334"/>
    </row>
    <row r="148" spans="1:58" ht="11.45" customHeight="1">
      <c r="A148" s="313" t="s">
        <v>41</v>
      </c>
      <c r="B148" s="314"/>
      <c r="C148" s="314"/>
      <c r="D148" s="314"/>
      <c r="E148" s="314"/>
      <c r="F148" s="314"/>
      <c r="G148" s="314"/>
      <c r="H148" s="314"/>
      <c r="I148" s="314"/>
      <c r="J148" s="314"/>
      <c r="K148" s="315"/>
      <c r="Q148" s="319" t="s">
        <v>42</v>
      </c>
      <c r="R148" s="320"/>
      <c r="S148" s="320"/>
      <c r="T148" s="320"/>
      <c r="U148" s="320"/>
      <c r="V148" s="320"/>
      <c r="W148" s="320"/>
      <c r="X148" s="320"/>
      <c r="Y148" s="320"/>
      <c r="Z148" s="320"/>
      <c r="AA148" s="321"/>
      <c r="AE148" s="277"/>
      <c r="AF148" s="278"/>
      <c r="AG148" s="278"/>
      <c r="AH148" s="278"/>
      <c r="AI148" s="278"/>
      <c r="AJ148" s="278"/>
      <c r="AK148" s="278"/>
      <c r="AL148" s="327"/>
      <c r="AM148" s="328"/>
      <c r="AN148" s="328"/>
      <c r="AO148" s="328"/>
      <c r="AP148" s="328"/>
      <c r="AQ148" s="333"/>
      <c r="AR148" s="334"/>
      <c r="AS148" s="339"/>
      <c r="AT148" s="340"/>
      <c r="AU148" s="340"/>
      <c r="AV148" s="340"/>
      <c r="AW148" s="340"/>
      <c r="AX148" s="345"/>
      <c r="AY148" s="346"/>
      <c r="AZ148" s="327"/>
      <c r="BA148" s="328"/>
      <c r="BB148" s="328"/>
      <c r="BC148" s="328"/>
      <c r="BD148" s="328"/>
      <c r="BE148" s="333"/>
      <c r="BF148" s="334"/>
    </row>
    <row r="149" spans="1:58" ht="11.45" customHeight="1">
      <c r="A149" s="316"/>
      <c r="B149" s="317"/>
      <c r="C149" s="317"/>
      <c r="D149" s="317"/>
      <c r="E149" s="317"/>
      <c r="F149" s="317"/>
      <c r="G149" s="317"/>
      <c r="H149" s="317"/>
      <c r="I149" s="317"/>
      <c r="J149" s="317"/>
      <c r="K149" s="318"/>
      <c r="Q149" s="322"/>
      <c r="R149" s="323"/>
      <c r="S149" s="323"/>
      <c r="T149" s="323"/>
      <c r="U149" s="323"/>
      <c r="V149" s="323"/>
      <c r="W149" s="323"/>
      <c r="X149" s="323"/>
      <c r="Y149" s="323"/>
      <c r="Z149" s="323"/>
      <c r="AA149" s="324"/>
      <c r="AE149" s="60"/>
      <c r="AF149" s="61"/>
      <c r="AG149" s="61"/>
      <c r="AH149" s="61"/>
      <c r="AI149" s="61"/>
      <c r="AJ149" s="61"/>
      <c r="AK149" s="61"/>
      <c r="AL149" s="329"/>
      <c r="AM149" s="330"/>
      <c r="AN149" s="330"/>
      <c r="AO149" s="330"/>
      <c r="AP149" s="330"/>
      <c r="AQ149" s="335"/>
      <c r="AR149" s="336"/>
      <c r="AS149" s="341"/>
      <c r="AT149" s="342"/>
      <c r="AU149" s="342"/>
      <c r="AV149" s="342"/>
      <c r="AW149" s="342"/>
      <c r="AX149" s="347"/>
      <c r="AY149" s="348"/>
      <c r="AZ149" s="329"/>
      <c r="BA149" s="330"/>
      <c r="BB149" s="330"/>
      <c r="BC149" s="330"/>
      <c r="BD149" s="330"/>
      <c r="BE149" s="335"/>
      <c r="BF149" s="336"/>
    </row>
    <row r="150" spans="1:58" ht="11.45" customHeight="1">
      <c r="A150" s="316"/>
      <c r="B150" s="317"/>
      <c r="C150" s="317"/>
      <c r="D150" s="317"/>
      <c r="E150" s="317"/>
      <c r="F150" s="317"/>
      <c r="G150" s="317"/>
      <c r="H150" s="317"/>
      <c r="I150" s="317"/>
      <c r="J150" s="317"/>
      <c r="K150" s="318"/>
      <c r="Q150" s="322"/>
      <c r="R150" s="323"/>
      <c r="S150" s="323"/>
      <c r="T150" s="323"/>
      <c r="U150" s="323"/>
      <c r="V150" s="323"/>
      <c r="W150" s="323"/>
      <c r="X150" s="323"/>
      <c r="Y150" s="323"/>
      <c r="Z150" s="323"/>
      <c r="AA150" s="324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</row>
    <row r="151" spans="1:58" ht="11.45" customHeight="1">
      <c r="A151" s="247">
        <f>E135*0.1</f>
        <v>0</v>
      </c>
      <c r="B151" s="248"/>
      <c r="C151" s="248"/>
      <c r="D151" s="248"/>
      <c r="E151" s="248"/>
      <c r="F151" s="248"/>
      <c r="G151" s="248"/>
      <c r="H151" s="248"/>
      <c r="I151" s="248"/>
      <c r="J151" s="251" t="s">
        <v>44</v>
      </c>
      <c r="K151" s="252"/>
      <c r="Q151" s="255">
        <f>E135-A151</f>
        <v>0</v>
      </c>
      <c r="R151" s="256"/>
      <c r="S151" s="256"/>
      <c r="T151" s="256"/>
      <c r="U151" s="256"/>
      <c r="V151" s="256"/>
      <c r="W151" s="256"/>
      <c r="X151" s="256"/>
      <c r="Y151" s="256"/>
      <c r="Z151" s="251" t="s">
        <v>44</v>
      </c>
      <c r="AA151" s="252"/>
      <c r="AE151" s="57"/>
      <c r="AF151" s="58"/>
      <c r="AG151" s="58"/>
      <c r="AH151" s="58"/>
      <c r="AI151" s="58"/>
      <c r="AJ151" s="58"/>
      <c r="AK151" s="58"/>
      <c r="AL151" s="259">
        <f>CX9</f>
        <v>13177744531.199999</v>
      </c>
      <c r="AM151" s="260"/>
      <c r="AN151" s="260"/>
      <c r="AO151" s="260"/>
      <c r="AP151" s="260"/>
      <c r="AQ151" s="260"/>
      <c r="AR151" s="261"/>
      <c r="AS151" s="268">
        <f>CX13</f>
        <v>12271862520</v>
      </c>
      <c r="AT151" s="269"/>
      <c r="AU151" s="269"/>
      <c r="AV151" s="269"/>
      <c r="AW151" s="269"/>
      <c r="AX151" s="269"/>
      <c r="AY151" s="270"/>
      <c r="AZ151" s="259">
        <f>CX17</f>
        <v>9872757360</v>
      </c>
      <c r="BA151" s="260"/>
      <c r="BB151" s="260"/>
      <c r="BC151" s="260"/>
      <c r="BD151" s="260"/>
      <c r="BE151" s="260"/>
      <c r="BF151" s="261"/>
    </row>
    <row r="152" spans="1:58" ht="11.45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51"/>
      <c r="K152" s="252"/>
      <c r="Q152" s="255"/>
      <c r="R152" s="256"/>
      <c r="S152" s="256"/>
      <c r="T152" s="256"/>
      <c r="U152" s="256"/>
      <c r="V152" s="256"/>
      <c r="W152" s="256"/>
      <c r="X152" s="256"/>
      <c r="Y152" s="256"/>
      <c r="Z152" s="251"/>
      <c r="AA152" s="252"/>
      <c r="AE152" s="277" t="s">
        <v>90</v>
      </c>
      <c r="AF152" s="278"/>
      <c r="AG152" s="278"/>
      <c r="AH152" s="278"/>
      <c r="AI152" s="278"/>
      <c r="AJ152" s="278"/>
      <c r="AK152" s="278"/>
      <c r="AL152" s="262"/>
      <c r="AM152" s="263"/>
      <c r="AN152" s="263"/>
      <c r="AO152" s="263"/>
      <c r="AP152" s="263"/>
      <c r="AQ152" s="263"/>
      <c r="AR152" s="264"/>
      <c r="AS152" s="271"/>
      <c r="AT152" s="272"/>
      <c r="AU152" s="272"/>
      <c r="AV152" s="272"/>
      <c r="AW152" s="272"/>
      <c r="AX152" s="272"/>
      <c r="AY152" s="273"/>
      <c r="AZ152" s="262"/>
      <c r="BA152" s="263"/>
      <c r="BB152" s="263"/>
      <c r="BC152" s="263"/>
      <c r="BD152" s="263"/>
      <c r="BE152" s="263"/>
      <c r="BF152" s="264"/>
    </row>
    <row r="153" spans="1:58" ht="11.45" customHeight="1">
      <c r="A153" s="249"/>
      <c r="B153" s="250"/>
      <c r="C153" s="250"/>
      <c r="D153" s="250"/>
      <c r="E153" s="250"/>
      <c r="F153" s="250"/>
      <c r="G153" s="250"/>
      <c r="H153" s="250"/>
      <c r="I153" s="250"/>
      <c r="J153" s="253"/>
      <c r="K153" s="254"/>
      <c r="Q153" s="257"/>
      <c r="R153" s="258"/>
      <c r="S153" s="258"/>
      <c r="T153" s="258"/>
      <c r="U153" s="258"/>
      <c r="V153" s="258"/>
      <c r="W153" s="258"/>
      <c r="X153" s="258"/>
      <c r="Y153" s="258"/>
      <c r="Z153" s="253"/>
      <c r="AA153" s="254"/>
      <c r="AE153" s="277"/>
      <c r="AF153" s="278"/>
      <c r="AG153" s="278"/>
      <c r="AH153" s="278"/>
      <c r="AI153" s="278"/>
      <c r="AJ153" s="278"/>
      <c r="AK153" s="278"/>
      <c r="AL153" s="262"/>
      <c r="AM153" s="263"/>
      <c r="AN153" s="263"/>
      <c r="AO153" s="263"/>
      <c r="AP153" s="263"/>
      <c r="AQ153" s="263"/>
      <c r="AR153" s="264"/>
      <c r="AS153" s="271"/>
      <c r="AT153" s="272"/>
      <c r="AU153" s="272"/>
      <c r="AV153" s="272"/>
      <c r="AW153" s="272"/>
      <c r="AX153" s="272"/>
      <c r="AY153" s="273"/>
      <c r="AZ153" s="262"/>
      <c r="BA153" s="263"/>
      <c r="BB153" s="263"/>
      <c r="BC153" s="263"/>
      <c r="BD153" s="263"/>
      <c r="BE153" s="263"/>
      <c r="BF153" s="264"/>
    </row>
    <row r="154" spans="1:58" ht="11.45" customHeight="1">
      <c r="AE154" s="60"/>
      <c r="AF154" s="61"/>
      <c r="AG154" s="61"/>
      <c r="AH154" s="61"/>
      <c r="AI154" s="61"/>
      <c r="AJ154" s="61"/>
      <c r="AK154" s="61"/>
      <c r="AL154" s="265"/>
      <c r="AM154" s="266"/>
      <c r="AN154" s="266"/>
      <c r="AO154" s="266"/>
      <c r="AP154" s="266"/>
      <c r="AQ154" s="266"/>
      <c r="AR154" s="267"/>
      <c r="AS154" s="274"/>
      <c r="AT154" s="275"/>
      <c r="AU154" s="275"/>
      <c r="AV154" s="275"/>
      <c r="AW154" s="275"/>
      <c r="AX154" s="275"/>
      <c r="AY154" s="276"/>
      <c r="AZ154" s="265"/>
      <c r="BA154" s="266"/>
      <c r="BB154" s="266"/>
      <c r="BC154" s="266"/>
      <c r="BD154" s="266"/>
      <c r="BE154" s="266"/>
      <c r="BF154" s="267"/>
    </row>
    <row r="155" spans="1:58" ht="11.45" customHeight="1">
      <c r="A155" s="312" t="s">
        <v>88</v>
      </c>
      <c r="B155" s="312"/>
      <c r="C155" s="312"/>
      <c r="D155" s="312"/>
      <c r="E155" s="312"/>
      <c r="F155" s="312"/>
      <c r="G155" s="312"/>
      <c r="H155" s="312"/>
      <c r="I155" s="312"/>
      <c r="J155" s="312"/>
      <c r="K155" s="312"/>
      <c r="Q155" s="312" t="s">
        <v>40</v>
      </c>
      <c r="R155" s="312"/>
      <c r="S155" s="312"/>
      <c r="T155" s="312"/>
      <c r="U155" s="312"/>
      <c r="V155" s="312"/>
      <c r="W155" s="312"/>
      <c r="X155" s="312"/>
      <c r="Y155" s="312"/>
      <c r="Z155" s="312"/>
      <c r="AA155" s="312"/>
    </row>
    <row r="156" spans="1:58" ht="11.45" customHeight="1">
      <c r="A156" s="312"/>
      <c r="B156" s="312"/>
      <c r="C156" s="312"/>
      <c r="D156" s="312"/>
      <c r="E156" s="312"/>
      <c r="F156" s="312"/>
      <c r="G156" s="312"/>
      <c r="H156" s="312"/>
      <c r="I156" s="312"/>
      <c r="J156" s="312"/>
      <c r="K156" s="312"/>
      <c r="Q156" s="312"/>
      <c r="R156" s="312"/>
      <c r="S156" s="312"/>
      <c r="T156" s="312"/>
      <c r="U156" s="312"/>
      <c r="V156" s="312"/>
      <c r="W156" s="312"/>
      <c r="X156" s="312"/>
      <c r="Y156" s="312"/>
      <c r="Z156" s="312"/>
      <c r="AA156" s="312"/>
    </row>
    <row r="159" spans="1:58" ht="11.45" customHeight="1">
      <c r="A159" s="35"/>
      <c r="AW159" s="40"/>
    </row>
    <row r="160" spans="1:58" ht="11.45" customHeight="1">
      <c r="A160" s="35"/>
    </row>
    <row r="161" spans="1:1" ht="11.45" customHeight="1">
      <c r="A161" s="35"/>
    </row>
    <row r="162" spans="1:1" ht="11.45" customHeight="1">
      <c r="A162" s="35"/>
    </row>
    <row r="163" spans="1:1" ht="11.45" customHeight="1">
      <c r="A163" s="35"/>
    </row>
    <row r="164" spans="1:1" ht="11.45" customHeight="1">
      <c r="A164" s="35"/>
    </row>
    <row r="165" spans="1:1" ht="11.45" customHeight="1">
      <c r="A165" s="35"/>
    </row>
    <row r="166" spans="1:1" ht="11.45" customHeight="1">
      <c r="A166" s="35"/>
    </row>
    <row r="167" spans="1:1" ht="11.45" customHeight="1">
      <c r="A167" s="35"/>
    </row>
    <row r="168" spans="1:1" ht="11.45" customHeight="1">
      <c r="A168" s="35"/>
    </row>
    <row r="169" spans="1:1" ht="11.45" customHeight="1">
      <c r="A169" s="35"/>
    </row>
    <row r="170" spans="1:1" ht="11.45" customHeight="1">
      <c r="A170" s="35"/>
    </row>
    <row r="171" spans="1:1" ht="11.45" customHeight="1">
      <c r="A171" s="35"/>
    </row>
    <row r="172" spans="1:1" ht="11.45" customHeight="1">
      <c r="A172" s="35"/>
    </row>
    <row r="173" spans="1:1" ht="11.45" customHeight="1">
      <c r="A173" s="35"/>
    </row>
    <row r="174" spans="1:1" ht="11.45" customHeight="1">
      <c r="A174" s="35"/>
    </row>
    <row r="175" spans="1:1" ht="11.45" customHeight="1">
      <c r="A175" s="35"/>
    </row>
    <row r="176" spans="1:1" ht="11.45" customHeight="1">
      <c r="A176" s="35"/>
    </row>
    <row r="177" spans="1:1" ht="11.45" customHeight="1">
      <c r="A177" s="35"/>
    </row>
    <row r="178" spans="1:1" ht="11.45" customHeight="1">
      <c r="A178" s="35"/>
    </row>
    <row r="179" spans="1:1" ht="11.45" customHeight="1">
      <c r="A179" s="35"/>
    </row>
    <row r="180" spans="1:1" ht="11.45" customHeight="1">
      <c r="A180" s="35"/>
    </row>
    <row r="181" spans="1:1" ht="11.45" customHeight="1">
      <c r="A181" s="35"/>
    </row>
    <row r="182" spans="1:1" ht="11.45" customHeight="1">
      <c r="A182" s="35"/>
    </row>
    <row r="183" spans="1:1" ht="11.45" customHeight="1">
      <c r="A183" s="35"/>
    </row>
    <row r="184" spans="1:1" ht="11.45" customHeight="1">
      <c r="A184" s="35"/>
    </row>
    <row r="185" spans="1:1" ht="11.45" customHeight="1">
      <c r="A185" s="35"/>
    </row>
    <row r="186" spans="1:1" ht="11.45" customHeight="1">
      <c r="A186" s="35"/>
    </row>
    <row r="187" spans="1:1" ht="11.45" customHeight="1">
      <c r="A187" s="35"/>
    </row>
    <row r="188" spans="1:1" ht="11.45" customHeight="1">
      <c r="A188" s="35"/>
    </row>
    <row r="189" spans="1:1" ht="11.45" customHeight="1">
      <c r="A189" s="35"/>
    </row>
    <row r="190" spans="1:1" ht="11.45" customHeight="1">
      <c r="A190" s="35"/>
    </row>
    <row r="191" spans="1:1" ht="11.45" customHeight="1">
      <c r="A191" s="35"/>
    </row>
    <row r="192" spans="1:1" ht="11.45" customHeight="1">
      <c r="A192" s="35"/>
    </row>
    <row r="193" spans="1:1" ht="11.45" customHeight="1">
      <c r="A193" s="35"/>
    </row>
    <row r="194" spans="1:1" ht="11.45" customHeight="1">
      <c r="A194" s="35"/>
    </row>
    <row r="195" spans="1:1" ht="11.45" customHeight="1">
      <c r="A195" s="35"/>
    </row>
    <row r="196" spans="1:1" ht="11.45" customHeight="1">
      <c r="A196" s="35"/>
    </row>
  </sheetData>
  <mergeCells count="164">
    <mergeCell ref="AD46:AI48"/>
    <mergeCell ref="AJ46:BE48"/>
    <mergeCell ref="BJ1:BO2"/>
    <mergeCell ref="BP1:CT2"/>
    <mergeCell ref="BJ3:BO4"/>
    <mergeCell ref="BP3:BY4"/>
    <mergeCell ref="CA3:CF4"/>
    <mergeCell ref="CG3:CP4"/>
    <mergeCell ref="CR3:CX4"/>
    <mergeCell ref="CO9:CP10"/>
    <mergeCell ref="CQ9:CT10"/>
    <mergeCell ref="CU9:CW10"/>
    <mergeCell ref="CX9:DD10"/>
    <mergeCell ref="BN10:BQ11"/>
    <mergeCell ref="BR10:BW11"/>
    <mergeCell ref="BX10:CD11"/>
    <mergeCell ref="BI8:BM11"/>
    <mergeCell ref="BN8:BQ9"/>
    <mergeCell ref="BR8:BW9"/>
    <mergeCell ref="BX8:CD9"/>
    <mergeCell ref="CE9:CJ10"/>
    <mergeCell ref="CK9:CN10"/>
    <mergeCell ref="CO13:CP14"/>
    <mergeCell ref="CQ13:CT14"/>
    <mergeCell ref="CY3:DF4"/>
    <mergeCell ref="DG3:DI4"/>
    <mergeCell ref="BJ5:BO6"/>
    <mergeCell ref="BP5:BY6"/>
    <mergeCell ref="CA5:CF6"/>
    <mergeCell ref="CG5:CP6"/>
    <mergeCell ref="CR5:CX6"/>
    <mergeCell ref="CY5:DF6"/>
    <mergeCell ref="DG5:DI6"/>
    <mergeCell ref="CU13:CW14"/>
    <mergeCell ref="CX13:DD14"/>
    <mergeCell ref="BN14:BQ15"/>
    <mergeCell ref="BR14:BW15"/>
    <mergeCell ref="BX14:CD15"/>
    <mergeCell ref="BI12:BM15"/>
    <mergeCell ref="BN12:BQ13"/>
    <mergeCell ref="BR12:BW13"/>
    <mergeCell ref="BX12:CD13"/>
    <mergeCell ref="CE13:CJ14"/>
    <mergeCell ref="CK13:CN14"/>
    <mergeCell ref="CO17:CP18"/>
    <mergeCell ref="CQ17:CT18"/>
    <mergeCell ref="CU17:CW18"/>
    <mergeCell ref="CX17:DD18"/>
    <mergeCell ref="BN18:BQ19"/>
    <mergeCell ref="BR18:BW19"/>
    <mergeCell ref="BX18:CD19"/>
    <mergeCell ref="BI16:BM19"/>
    <mergeCell ref="BN16:BQ17"/>
    <mergeCell ref="BR16:BW17"/>
    <mergeCell ref="BX16:CD17"/>
    <mergeCell ref="CE17:CJ18"/>
    <mergeCell ref="CK17:CN18"/>
    <mergeCell ref="AD55:AI57"/>
    <mergeCell ref="AJ55:AP57"/>
    <mergeCell ref="AR55:BE57"/>
    <mergeCell ref="AD59:AP61"/>
    <mergeCell ref="AR59:BE61"/>
    <mergeCell ref="AD62:AP63"/>
    <mergeCell ref="AR62:BE63"/>
    <mergeCell ref="AD50:AP52"/>
    <mergeCell ref="AR50:BE52"/>
    <mergeCell ref="AD53:AP54"/>
    <mergeCell ref="AR53:BE54"/>
    <mergeCell ref="AD71:AP72"/>
    <mergeCell ref="AD73:AN75"/>
    <mergeCell ref="AO73:AP75"/>
    <mergeCell ref="AT74:BB75"/>
    <mergeCell ref="Y89:AB92"/>
    <mergeCell ref="AC89:AX92"/>
    <mergeCell ref="AD64:AJ66"/>
    <mergeCell ref="AK64:AP66"/>
    <mergeCell ref="AR64:AW66"/>
    <mergeCell ref="AX64:BE66"/>
    <mergeCell ref="AR67:AW69"/>
    <mergeCell ref="AX67:BE69"/>
    <mergeCell ref="AD68:AP70"/>
    <mergeCell ref="H104:O106"/>
    <mergeCell ref="P104:T109"/>
    <mergeCell ref="U104:AB109"/>
    <mergeCell ref="AE104:AK106"/>
    <mergeCell ref="AL104:AT106"/>
    <mergeCell ref="AU104:AY109"/>
    <mergeCell ref="AZ104:BF109"/>
    <mergeCell ref="K93:V94"/>
    <mergeCell ref="W93:AA94"/>
    <mergeCell ref="AB93:AD94"/>
    <mergeCell ref="AE93:AX94"/>
    <mergeCell ref="A97:AB99"/>
    <mergeCell ref="AE97:BF99"/>
    <mergeCell ref="AZ136:BF139"/>
    <mergeCell ref="AE137:AK138"/>
    <mergeCell ref="AS137:AY138"/>
    <mergeCell ref="N138:W139"/>
    <mergeCell ref="AU113:AV115"/>
    <mergeCell ref="AW113:BE115"/>
    <mergeCell ref="BF113:BF115"/>
    <mergeCell ref="C130:S131"/>
    <mergeCell ref="T130:Y131"/>
    <mergeCell ref="Z130:Z131"/>
    <mergeCell ref="AS131:AY134"/>
    <mergeCell ref="AZ131:BF134"/>
    <mergeCell ref="E132:W134"/>
    <mergeCell ref="AE132:AK133"/>
    <mergeCell ref="A113:H115"/>
    <mergeCell ref="I113:I115"/>
    <mergeCell ref="J113:Q115"/>
    <mergeCell ref="R113:R115"/>
    <mergeCell ref="S113:AA115"/>
    <mergeCell ref="AB113:AB115"/>
    <mergeCell ref="AE113:AK115"/>
    <mergeCell ref="AL113:AM115"/>
    <mergeCell ref="AN113:AT115"/>
    <mergeCell ref="AZ141:BD144"/>
    <mergeCell ref="BE141:BF144"/>
    <mergeCell ref="L142:P143"/>
    <mergeCell ref="AE142:AK143"/>
    <mergeCell ref="AL142:AP143"/>
    <mergeCell ref="AQ142:AR143"/>
    <mergeCell ref="AS142:AW143"/>
    <mergeCell ref="AX142:AY143"/>
    <mergeCell ref="L144:P145"/>
    <mergeCell ref="AZ151:BF154"/>
    <mergeCell ref="AE152:AK153"/>
    <mergeCell ref="A155:K156"/>
    <mergeCell ref="Q155:AA156"/>
    <mergeCell ref="Z151:AA153"/>
    <mergeCell ref="AE147:AK148"/>
    <mergeCell ref="A148:K150"/>
    <mergeCell ref="Q148:AA150"/>
    <mergeCell ref="AL146:AP149"/>
    <mergeCell ref="AQ146:AR149"/>
    <mergeCell ref="AS146:AW149"/>
    <mergeCell ref="AX146:AY149"/>
    <mergeCell ref="AZ146:BD149"/>
    <mergeCell ref="BE146:BF149"/>
    <mergeCell ref="S89:X92"/>
    <mergeCell ref="K89:R92"/>
    <mergeCell ref="E135:S137"/>
    <mergeCell ref="T135:W137"/>
    <mergeCell ref="A151:I153"/>
    <mergeCell ref="J151:K153"/>
    <mergeCell ref="Q151:Y153"/>
    <mergeCell ref="AL151:AR154"/>
    <mergeCell ref="AS151:AY154"/>
    <mergeCell ref="AL132:AR133"/>
    <mergeCell ref="AL136:AR139"/>
    <mergeCell ref="AW110:BF112"/>
    <mergeCell ref="A107:G109"/>
    <mergeCell ref="H107:O109"/>
    <mergeCell ref="AE107:AK109"/>
    <mergeCell ref="AL107:AT109"/>
    <mergeCell ref="A110:I112"/>
    <mergeCell ref="J110:R112"/>
    <mergeCell ref="S110:AB112"/>
    <mergeCell ref="AE110:AM112"/>
    <mergeCell ref="AN110:AV112"/>
    <mergeCell ref="A101:AB103"/>
    <mergeCell ref="AE101:BF103"/>
    <mergeCell ref="A104:G106"/>
  </mergeCells>
  <phoneticPr fontId="1" type="noConversion"/>
  <pageMargins left="0.51181102362204722" right="0.51181102362204722" top="0.55118110236220474" bottom="0.55118110236220474" header="0" footer="0"/>
  <pageSetup paperSize="9" scale="11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I54"/>
  <sheetViews>
    <sheetView workbookViewId="0">
      <selection activeCell="I42" sqref="I42"/>
    </sheetView>
  </sheetViews>
  <sheetFormatPr defaultRowHeight="16.5"/>
  <cols>
    <col min="5" max="5" width="8.625" style="41"/>
    <col min="6" max="6" width="9.125" style="41" customWidth="1"/>
    <col min="7" max="8" width="8.625" style="41"/>
    <col min="9" max="9" width="9.125" style="41" customWidth="1"/>
  </cols>
  <sheetData>
    <row r="2" spans="1:9">
      <c r="A2">
        <v>1</v>
      </c>
      <c r="B2">
        <v>97.6</v>
      </c>
      <c r="E2" s="42">
        <v>20</v>
      </c>
      <c r="F2" s="42">
        <v>3300</v>
      </c>
      <c r="H2" s="42">
        <v>60</v>
      </c>
      <c r="I2" s="42">
        <v>8200</v>
      </c>
    </row>
    <row r="3" spans="1:9">
      <c r="A3">
        <v>2</v>
      </c>
      <c r="B3">
        <f>B2-0.6</f>
        <v>97</v>
      </c>
      <c r="E3" s="41">
        <v>25</v>
      </c>
      <c r="F3" s="41">
        <v>3900</v>
      </c>
      <c r="H3" s="41">
        <v>61</v>
      </c>
      <c r="I3" s="41">
        <v>8320</v>
      </c>
    </row>
    <row r="4" spans="1:9">
      <c r="A4">
        <v>3</v>
      </c>
      <c r="B4">
        <f t="shared" ref="B4:B26" si="0">B3-0.6</f>
        <v>96.4</v>
      </c>
      <c r="E4" s="41">
        <v>26</v>
      </c>
      <c r="F4" s="41">
        <v>4020</v>
      </c>
      <c r="H4" s="41">
        <v>62</v>
      </c>
      <c r="I4" s="41">
        <v>8440</v>
      </c>
    </row>
    <row r="5" spans="1:9">
      <c r="A5">
        <v>4</v>
      </c>
      <c r="B5">
        <f t="shared" si="0"/>
        <v>95.800000000000011</v>
      </c>
      <c r="E5" s="41">
        <v>27</v>
      </c>
      <c r="F5" s="41">
        <v>4140</v>
      </c>
      <c r="H5" s="41">
        <v>63</v>
      </c>
      <c r="I5" s="41">
        <v>8560</v>
      </c>
    </row>
    <row r="6" spans="1:9">
      <c r="A6">
        <v>5</v>
      </c>
      <c r="B6">
        <f t="shared" si="0"/>
        <v>95.200000000000017</v>
      </c>
      <c r="E6" s="41">
        <v>28</v>
      </c>
      <c r="F6" s="41">
        <v>4260</v>
      </c>
      <c r="H6" s="41">
        <v>64</v>
      </c>
      <c r="I6" s="41">
        <v>8680</v>
      </c>
    </row>
    <row r="7" spans="1:9">
      <c r="A7">
        <v>6</v>
      </c>
      <c r="B7">
        <f t="shared" si="0"/>
        <v>94.600000000000023</v>
      </c>
      <c r="E7" s="41">
        <v>29</v>
      </c>
      <c r="F7" s="41">
        <v>4380</v>
      </c>
      <c r="H7" s="41">
        <v>65</v>
      </c>
      <c r="I7" s="41">
        <v>8800</v>
      </c>
    </row>
    <row r="8" spans="1:9">
      <c r="A8">
        <v>7</v>
      </c>
      <c r="B8">
        <f t="shared" si="0"/>
        <v>94.000000000000028</v>
      </c>
      <c r="E8" s="42">
        <v>30</v>
      </c>
      <c r="F8" s="42">
        <v>4500</v>
      </c>
      <c r="H8" s="41">
        <v>66</v>
      </c>
      <c r="I8" s="41">
        <v>8920</v>
      </c>
    </row>
    <row r="9" spans="1:9">
      <c r="A9">
        <v>8</v>
      </c>
      <c r="B9">
        <f t="shared" si="0"/>
        <v>93.400000000000034</v>
      </c>
      <c r="E9" s="41">
        <v>31</v>
      </c>
      <c r="F9" s="41">
        <v>4630</v>
      </c>
      <c r="H9" s="41">
        <v>67</v>
      </c>
      <c r="I9" s="41">
        <v>9040</v>
      </c>
    </row>
    <row r="10" spans="1:9">
      <c r="A10">
        <v>9</v>
      </c>
      <c r="B10">
        <f t="shared" si="0"/>
        <v>92.80000000000004</v>
      </c>
      <c r="E10" s="41">
        <v>32</v>
      </c>
      <c r="F10" s="41">
        <v>4760</v>
      </c>
      <c r="H10" s="41">
        <v>68</v>
      </c>
      <c r="I10" s="41">
        <v>9160</v>
      </c>
    </row>
    <row r="11" spans="1:9">
      <c r="A11">
        <v>10</v>
      </c>
      <c r="B11">
        <f t="shared" si="0"/>
        <v>92.200000000000045</v>
      </c>
      <c r="E11" s="41">
        <v>33</v>
      </c>
      <c r="F11" s="41">
        <v>4890</v>
      </c>
      <c r="H11" s="41">
        <v>69</v>
      </c>
      <c r="I11" s="41">
        <v>9280</v>
      </c>
    </row>
    <row r="12" spans="1:9">
      <c r="A12">
        <v>11</v>
      </c>
      <c r="B12">
        <f t="shared" si="0"/>
        <v>91.600000000000051</v>
      </c>
      <c r="E12" s="41">
        <v>34</v>
      </c>
      <c r="F12" s="41">
        <v>5020</v>
      </c>
      <c r="H12" s="42">
        <v>70</v>
      </c>
      <c r="I12" s="42">
        <v>9400</v>
      </c>
    </row>
    <row r="13" spans="1:9">
      <c r="A13">
        <v>12</v>
      </c>
      <c r="B13">
        <f t="shared" si="0"/>
        <v>91.000000000000057</v>
      </c>
      <c r="E13" s="41">
        <v>35</v>
      </c>
      <c r="F13" s="41">
        <v>5150</v>
      </c>
      <c r="H13" s="41">
        <v>71</v>
      </c>
      <c r="I13" s="41">
        <v>9510</v>
      </c>
    </row>
    <row r="14" spans="1:9">
      <c r="A14">
        <v>13</v>
      </c>
      <c r="B14">
        <f t="shared" si="0"/>
        <v>90.400000000000063</v>
      </c>
      <c r="E14" s="41">
        <v>36</v>
      </c>
      <c r="F14" s="41">
        <v>5280</v>
      </c>
      <c r="H14" s="41">
        <v>72</v>
      </c>
      <c r="I14" s="41">
        <v>9620</v>
      </c>
    </row>
    <row r="15" spans="1:9">
      <c r="A15">
        <v>14</v>
      </c>
      <c r="B15">
        <f t="shared" si="0"/>
        <v>89.800000000000068</v>
      </c>
      <c r="E15" s="41">
        <v>37</v>
      </c>
      <c r="F15" s="41">
        <v>5410</v>
      </c>
      <c r="H15" s="41">
        <v>73</v>
      </c>
      <c r="I15" s="41">
        <v>9730</v>
      </c>
    </row>
    <row r="16" spans="1:9">
      <c r="A16">
        <v>15</v>
      </c>
      <c r="B16">
        <f t="shared" si="0"/>
        <v>89.200000000000074</v>
      </c>
      <c r="E16" s="41">
        <v>38</v>
      </c>
      <c r="F16" s="41">
        <v>5540</v>
      </c>
      <c r="H16" s="41">
        <v>74</v>
      </c>
      <c r="I16" s="41">
        <v>9840</v>
      </c>
    </row>
    <row r="17" spans="1:9">
      <c r="A17">
        <v>16</v>
      </c>
      <c r="B17">
        <f t="shared" si="0"/>
        <v>88.60000000000008</v>
      </c>
      <c r="E17" s="41">
        <v>39</v>
      </c>
      <c r="F17" s="41">
        <v>5670</v>
      </c>
      <c r="H17" s="41">
        <v>75</v>
      </c>
      <c r="I17" s="41">
        <v>9950</v>
      </c>
    </row>
    <row r="18" spans="1:9">
      <c r="A18">
        <v>17</v>
      </c>
      <c r="B18">
        <f t="shared" si="0"/>
        <v>88.000000000000085</v>
      </c>
      <c r="E18" s="42">
        <v>40</v>
      </c>
      <c r="F18" s="42">
        <v>5800</v>
      </c>
      <c r="H18" s="41">
        <v>76</v>
      </c>
      <c r="I18" s="41">
        <v>10060</v>
      </c>
    </row>
    <row r="19" spans="1:9">
      <c r="A19">
        <v>18</v>
      </c>
      <c r="B19">
        <f t="shared" si="0"/>
        <v>87.400000000000091</v>
      </c>
      <c r="E19" s="41">
        <v>41</v>
      </c>
      <c r="F19" s="41">
        <v>5920</v>
      </c>
      <c r="H19" s="41">
        <v>77</v>
      </c>
      <c r="I19" s="41">
        <v>10170</v>
      </c>
    </row>
    <row r="20" spans="1:9">
      <c r="A20">
        <v>19</v>
      </c>
      <c r="B20">
        <f t="shared" si="0"/>
        <v>86.800000000000097</v>
      </c>
      <c r="E20" s="41">
        <v>42</v>
      </c>
      <c r="F20" s="41">
        <v>6040</v>
      </c>
      <c r="H20" s="41">
        <v>78</v>
      </c>
      <c r="I20" s="41">
        <v>10280</v>
      </c>
    </row>
    <row r="21" spans="1:9">
      <c r="A21">
        <v>20</v>
      </c>
      <c r="B21">
        <f t="shared" si="0"/>
        <v>86.200000000000102</v>
      </c>
      <c r="C21">
        <f>SUM(B2:B21)</f>
        <v>1838.0000000000007</v>
      </c>
      <c r="E21" s="41">
        <v>43</v>
      </c>
      <c r="F21" s="41">
        <v>6160</v>
      </c>
      <c r="H21" s="41">
        <v>79</v>
      </c>
      <c r="I21" s="41">
        <v>10390</v>
      </c>
    </row>
    <row r="22" spans="1:9">
      <c r="A22">
        <v>21</v>
      </c>
      <c r="B22">
        <f t="shared" si="0"/>
        <v>85.600000000000108</v>
      </c>
      <c r="E22" s="41">
        <v>44</v>
      </c>
      <c r="F22" s="41">
        <v>6280</v>
      </c>
      <c r="H22" s="42">
        <v>80</v>
      </c>
      <c r="I22" s="42">
        <v>10500</v>
      </c>
    </row>
    <row r="23" spans="1:9">
      <c r="A23">
        <v>22</v>
      </c>
      <c r="B23">
        <f t="shared" si="0"/>
        <v>85.000000000000114</v>
      </c>
      <c r="E23" s="41">
        <v>45</v>
      </c>
      <c r="F23" s="41">
        <v>6400</v>
      </c>
      <c r="H23" s="41">
        <v>81</v>
      </c>
      <c r="I23" s="41">
        <v>10600</v>
      </c>
    </row>
    <row r="24" spans="1:9">
      <c r="A24">
        <v>23</v>
      </c>
      <c r="B24">
        <f t="shared" si="0"/>
        <v>84.400000000000119</v>
      </c>
      <c r="E24" s="41">
        <v>46</v>
      </c>
      <c r="F24" s="41">
        <v>6520</v>
      </c>
      <c r="H24" s="41">
        <v>82</v>
      </c>
      <c r="I24" s="41">
        <v>10700</v>
      </c>
    </row>
    <row r="25" spans="1:9">
      <c r="A25">
        <v>24</v>
      </c>
      <c r="B25">
        <f t="shared" si="0"/>
        <v>83.800000000000125</v>
      </c>
      <c r="E25" s="41">
        <v>47</v>
      </c>
      <c r="F25" s="41">
        <v>6640</v>
      </c>
      <c r="H25" s="41">
        <v>83</v>
      </c>
      <c r="I25" s="41">
        <v>10800</v>
      </c>
    </row>
    <row r="26" spans="1:9">
      <c r="A26">
        <v>25</v>
      </c>
      <c r="B26">
        <f t="shared" si="0"/>
        <v>83.200000000000131</v>
      </c>
      <c r="E26" s="41">
        <v>48</v>
      </c>
      <c r="F26" s="41">
        <v>6760</v>
      </c>
      <c r="H26" s="41">
        <v>84</v>
      </c>
      <c r="I26" s="41">
        <v>10900</v>
      </c>
    </row>
    <row r="27" spans="1:9">
      <c r="E27" s="41">
        <v>49</v>
      </c>
      <c r="F27" s="41">
        <v>6880</v>
      </c>
      <c r="H27" s="41">
        <v>85</v>
      </c>
      <c r="I27" s="41">
        <v>11000</v>
      </c>
    </row>
    <row r="28" spans="1:9">
      <c r="E28" s="42">
        <v>50</v>
      </c>
      <c r="F28" s="42">
        <v>7000</v>
      </c>
      <c r="H28" s="41">
        <v>86</v>
      </c>
      <c r="I28" s="41">
        <v>11100</v>
      </c>
    </row>
    <row r="29" spans="1:9">
      <c r="E29" s="41">
        <v>51</v>
      </c>
      <c r="F29" s="41">
        <v>7120</v>
      </c>
      <c r="H29" s="41">
        <v>87</v>
      </c>
      <c r="I29" s="41">
        <v>11200</v>
      </c>
    </row>
    <row r="30" spans="1:9">
      <c r="E30" s="41">
        <v>52</v>
      </c>
      <c r="F30" s="41">
        <v>7240</v>
      </c>
      <c r="H30" s="41">
        <v>88</v>
      </c>
      <c r="I30" s="41">
        <v>11300</v>
      </c>
    </row>
    <row r="31" spans="1:9">
      <c r="E31" s="41">
        <v>53</v>
      </c>
      <c r="F31" s="41">
        <v>7360</v>
      </c>
      <c r="H31" s="41">
        <v>89</v>
      </c>
      <c r="I31" s="41">
        <v>11400</v>
      </c>
    </row>
    <row r="32" spans="1:9">
      <c r="E32" s="41">
        <v>54</v>
      </c>
      <c r="F32" s="41">
        <v>7480</v>
      </c>
      <c r="H32" s="42">
        <v>90</v>
      </c>
      <c r="I32" s="42">
        <v>11500</v>
      </c>
    </row>
    <row r="33" spans="5:9">
      <c r="E33" s="41">
        <v>55</v>
      </c>
      <c r="F33" s="41">
        <v>7600</v>
      </c>
      <c r="H33" s="41">
        <v>91</v>
      </c>
      <c r="I33" s="41">
        <v>11600</v>
      </c>
    </row>
    <row r="34" spans="5:9">
      <c r="E34" s="41">
        <v>56</v>
      </c>
      <c r="F34" s="41">
        <v>7720</v>
      </c>
      <c r="H34" s="41">
        <v>92</v>
      </c>
      <c r="I34" s="41">
        <v>11700</v>
      </c>
    </row>
    <row r="35" spans="5:9">
      <c r="E35" s="41">
        <v>57</v>
      </c>
      <c r="F35" s="41">
        <v>7840</v>
      </c>
      <c r="H35" s="41">
        <v>93</v>
      </c>
      <c r="I35" s="41">
        <v>11800</v>
      </c>
    </row>
    <row r="36" spans="5:9">
      <c r="E36" s="41">
        <v>58</v>
      </c>
      <c r="F36" s="41">
        <v>7960</v>
      </c>
      <c r="H36" s="41">
        <v>94</v>
      </c>
      <c r="I36" s="41">
        <v>11900</v>
      </c>
    </row>
    <row r="37" spans="5:9">
      <c r="E37" s="41">
        <v>59</v>
      </c>
      <c r="F37" s="41">
        <v>8080</v>
      </c>
      <c r="H37" s="41">
        <v>95</v>
      </c>
      <c r="I37" s="41">
        <v>12000</v>
      </c>
    </row>
    <row r="38" spans="5:9">
      <c r="E38" s="42">
        <v>60</v>
      </c>
      <c r="F38" s="42">
        <v>8200</v>
      </c>
      <c r="H38" s="41">
        <v>96</v>
      </c>
      <c r="I38" s="41">
        <v>12100</v>
      </c>
    </row>
    <row r="39" spans="5:9">
      <c r="H39" s="41">
        <v>97</v>
      </c>
      <c r="I39" s="41">
        <v>12200</v>
      </c>
    </row>
    <row r="40" spans="5:9">
      <c r="H40" s="41">
        <v>98</v>
      </c>
      <c r="I40" s="41">
        <v>12300</v>
      </c>
    </row>
    <row r="41" spans="5:9">
      <c r="H41" s="41">
        <v>99</v>
      </c>
      <c r="I41" s="41">
        <v>12400</v>
      </c>
    </row>
    <row r="42" spans="5:9">
      <c r="H42" s="42">
        <v>100</v>
      </c>
      <c r="I42" s="84">
        <v>12000</v>
      </c>
    </row>
    <row r="43" spans="5:9">
      <c r="H43" s="42"/>
      <c r="I43" s="84"/>
    </row>
    <row r="44" spans="5:9">
      <c r="H44" s="42"/>
      <c r="I44" s="84"/>
    </row>
    <row r="45" spans="5:9">
      <c r="H45" s="42"/>
      <c r="I45" s="84"/>
    </row>
    <row r="46" spans="5:9">
      <c r="H46" s="42"/>
      <c r="I46" s="84"/>
    </row>
    <row r="47" spans="5:9">
      <c r="H47" s="42"/>
      <c r="I47" s="84"/>
    </row>
    <row r="48" spans="5:9">
      <c r="H48" s="42"/>
      <c r="I48" s="84"/>
    </row>
    <row r="49" spans="8:9">
      <c r="H49" s="42"/>
      <c r="I49" s="84"/>
    </row>
    <row r="50" spans="8:9">
      <c r="H50" s="42"/>
      <c r="I50" s="84"/>
    </row>
    <row r="51" spans="8:9">
      <c r="H51" s="42"/>
      <c r="I51" s="84"/>
    </row>
    <row r="54" spans="8:9">
      <c r="H54" s="42"/>
    </row>
  </sheetData>
  <phoneticPr fontId="1" type="noConversion"/>
  <pageMargins left="0.25" right="0.25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3C1AD-03C5-47D9-9CF3-2D97A33158F0}">
  <dimension ref="A1"/>
  <sheetViews>
    <sheetView workbookViewId="0"/>
  </sheetViews>
  <sheetFormatPr defaultRowHeight="16.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7</vt:i4>
      </vt:variant>
    </vt:vector>
  </HeadingPairs>
  <TitlesOfParts>
    <vt:vector size="7" baseType="lpstr">
      <vt:lpstr>상한제</vt:lpstr>
      <vt:lpstr>수익성 분석표 (현물거래-지출)</vt:lpstr>
      <vt:lpstr>수익성 분석표(비용첨가)</vt:lpstr>
      <vt:lpstr>수익성 분석표 (장기계약-지출)</vt:lpstr>
      <vt:lpstr>수익성 분석기</vt:lpstr>
      <vt:lpstr>설치비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 byung cheol</dc:creator>
  <cp:lastModifiedBy>종길 이</cp:lastModifiedBy>
  <cp:lastPrinted>2024-08-16T02:37:19Z</cp:lastPrinted>
  <dcterms:created xsi:type="dcterms:W3CDTF">2021-02-08T06:21:45Z</dcterms:created>
  <dcterms:modified xsi:type="dcterms:W3CDTF">2024-09-11T23:31:12Z</dcterms:modified>
</cp:coreProperties>
</file>